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 tabRatio="446"/>
  </bookViews>
  <sheets>
    <sheet name="TVA EX 2022-2023" sheetId="4" r:id="rId1"/>
    <sheet name="Feuil2" sheetId="2" r:id="rId2"/>
    <sheet name="Feuil3" sheetId="3" r:id="rId3"/>
  </sheets>
  <calcPr calcId="124519" calcOnSave="0"/>
</workbook>
</file>

<file path=xl/calcChain.xml><?xml version="1.0" encoding="utf-8"?>
<calcChain xmlns="http://schemas.openxmlformats.org/spreadsheetml/2006/main">
  <c r="N38" i="4"/>
  <c r="N40" s="1"/>
  <c r="O40" s="1"/>
  <c r="O39"/>
  <c r="J28"/>
  <c r="N28"/>
  <c r="N25"/>
  <c r="I25"/>
  <c r="F25"/>
  <c r="N22"/>
  <c r="O22" s="1"/>
  <c r="O6" i="2"/>
  <c r="P9"/>
  <c r="G14"/>
  <c r="G15" s="1"/>
  <c r="I5"/>
  <c r="I4"/>
  <c r="K28" i="4"/>
  <c r="F28"/>
  <c r="F32"/>
  <c r="F17"/>
  <c r="I32"/>
  <c r="O30"/>
  <c r="E39"/>
  <c r="C39"/>
  <c r="D39"/>
  <c r="C28"/>
  <c r="D28"/>
  <c r="E28"/>
  <c r="D20"/>
  <c r="E20"/>
  <c r="F20"/>
  <c r="G20"/>
  <c r="H20"/>
  <c r="I20"/>
  <c r="J20"/>
  <c r="K20"/>
  <c r="L20"/>
  <c r="M20"/>
  <c r="C20"/>
  <c r="C25"/>
  <c r="O42"/>
  <c r="N32"/>
  <c r="M32"/>
  <c r="L32"/>
  <c r="J32"/>
  <c r="H32"/>
  <c r="G32"/>
  <c r="E32"/>
  <c r="D32"/>
  <c r="C32"/>
  <c r="K32"/>
  <c r="O29"/>
  <c r="O21"/>
  <c r="N18"/>
  <c r="M18"/>
  <c r="L18"/>
  <c r="K18"/>
  <c r="J18"/>
  <c r="I18"/>
  <c r="H18"/>
  <c r="G18"/>
  <c r="F18"/>
  <c r="E18"/>
  <c r="D18"/>
  <c r="C18"/>
  <c r="O17"/>
  <c r="O16"/>
  <c r="K13"/>
  <c r="K39" s="1"/>
  <c r="J13"/>
  <c r="J39" s="1"/>
  <c r="I13"/>
  <c r="H13"/>
  <c r="H39" s="1"/>
  <c r="G13"/>
  <c r="F13"/>
  <c r="E13"/>
  <c r="D13"/>
  <c r="D40" s="1"/>
  <c r="C13"/>
  <c r="O11"/>
  <c r="O10"/>
  <c r="O9"/>
  <c r="O7"/>
  <c r="O6"/>
  <c r="O5"/>
  <c r="K20" i="2"/>
  <c r="L20"/>
  <c r="O38" i="4" l="1"/>
  <c r="J33"/>
  <c r="J34" s="1"/>
  <c r="J25"/>
  <c r="N20"/>
  <c r="K33"/>
  <c r="K34" s="1"/>
  <c r="F39"/>
  <c r="F40" s="1"/>
  <c r="J40"/>
  <c r="I28"/>
  <c r="I33" s="1"/>
  <c r="I34" s="1"/>
  <c r="I39"/>
  <c r="I40" s="1"/>
  <c r="H28"/>
  <c r="H33" s="1"/>
  <c r="H34" s="1"/>
  <c r="G39"/>
  <c r="G40" s="1"/>
  <c r="G28"/>
  <c r="G33" s="1"/>
  <c r="G34" s="1"/>
  <c r="F33"/>
  <c r="F34" s="1"/>
  <c r="H40"/>
  <c r="E40"/>
  <c r="O32"/>
  <c r="O18"/>
  <c r="E25"/>
  <c r="D25"/>
  <c r="C33"/>
  <c r="L13"/>
  <c r="O8"/>
  <c r="N13"/>
  <c r="G25"/>
  <c r="K25"/>
  <c r="O31"/>
  <c r="C40"/>
  <c r="K40"/>
  <c r="H25"/>
  <c r="M13"/>
  <c r="E33"/>
  <c r="E34" s="1"/>
  <c r="D33"/>
  <c r="D34" s="1"/>
  <c r="M20" i="2"/>
  <c r="N33" i="4" l="1"/>
  <c r="N34" s="1"/>
  <c r="N39"/>
  <c r="M39"/>
  <c r="M40" s="1"/>
  <c r="M28"/>
  <c r="M33" s="1"/>
  <c r="M34" s="1"/>
  <c r="L28"/>
  <c r="L33" s="1"/>
  <c r="L34" s="1"/>
  <c r="L39"/>
  <c r="L40" s="1"/>
  <c r="C34"/>
  <c r="O13"/>
  <c r="O25" s="1"/>
  <c r="L25"/>
  <c r="M25"/>
  <c r="O28" l="1"/>
  <c r="O33"/>
</calcChain>
</file>

<file path=xl/comments1.xml><?xml version="1.0" encoding="utf-8"?>
<comments xmlns="http://schemas.openxmlformats.org/spreadsheetml/2006/main">
  <authors>
    <author>AP020 AUTOPASSION</author>
  </authors>
  <commentList>
    <comment ref="I17" authorId="0">
      <text>
        <r>
          <rPr>
            <b/>
            <sz val="9"/>
            <color indexed="81"/>
            <rFont val="Tahoma"/>
            <charset val="1"/>
          </rPr>
          <t>ACHAT VEHICULE RRC LE 05/08/2022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<sst xmlns="http://schemas.openxmlformats.org/spreadsheetml/2006/main" count="40" uniqueCount="40">
  <si>
    <t>PRESTATIONS DE SERVICES</t>
  </si>
  <si>
    <t>REFACTURATION CARBURANT/GO</t>
  </si>
  <si>
    <t>VENTES DE MARCHANDISES</t>
  </si>
  <si>
    <t>VENTES HUILE</t>
  </si>
  <si>
    <t>RECYCLAGE DECHETS</t>
  </si>
  <si>
    <t>FRAIS ACCESSOIRES SOUMIS</t>
  </si>
  <si>
    <t>CARTES GRISES</t>
  </si>
  <si>
    <t>N°</t>
  </si>
  <si>
    <t>Libellé</t>
  </si>
  <si>
    <t>TOTAL</t>
  </si>
  <si>
    <t>C.A. Facturé H.T.</t>
  </si>
  <si>
    <t>TVA THEORIQUE 20%</t>
  </si>
  <si>
    <t>TOTAL C.A. TAXABLE</t>
  </si>
  <si>
    <t>TOTAL COMPTE 445710</t>
  </si>
  <si>
    <t>TOTAL TVA EN COMPTA</t>
  </si>
  <si>
    <t>DECLARATIONS CA3</t>
  </si>
  <si>
    <t>TVA DECLAREE</t>
  </si>
  <si>
    <t>Déduction TVA/factures d'acompte</t>
  </si>
  <si>
    <t>VENTES CLASSIQUES</t>
  </si>
  <si>
    <t>VENTES OCCASIONS</t>
  </si>
  <si>
    <t>VENTE VO/FR/TVA SUR LA MARGE</t>
  </si>
  <si>
    <t>ecart en TVA</t>
  </si>
  <si>
    <t>ecart en base</t>
  </si>
  <si>
    <t>VENTES EXONEREES</t>
  </si>
  <si>
    <t>VENTE PIECES OCCASIONS SANS TVA</t>
  </si>
  <si>
    <t>TOTAL DES VENTES</t>
  </si>
  <si>
    <t>ECART (+)=trop déclaré (-) pas assez déclaré</t>
  </si>
  <si>
    <t>ttc</t>
  </si>
  <si>
    <t>ht</t>
  </si>
  <si>
    <t>tva</t>
  </si>
  <si>
    <t>théo</t>
  </si>
  <si>
    <t>réel</t>
  </si>
  <si>
    <t>CA TAXABLE DECLARE</t>
  </si>
  <si>
    <t>CA TAXABLE REEL</t>
  </si>
  <si>
    <t>PRIX ACHAT VEHICULE</t>
  </si>
  <si>
    <t>MARGE TOTALE TAXABLE</t>
  </si>
  <si>
    <t>TVA EX 2022/2023</t>
  </si>
  <si>
    <t>CONTRÔLE TECHNIQUE</t>
  </si>
  <si>
    <t>TOTAL COMPTE 445870</t>
  </si>
  <si>
    <t>SAS AUTOPASSION - ONLYLAND</t>
  </si>
</sst>
</file>

<file path=xl/styles.xml><?xml version="1.0" encoding="utf-8"?>
<styleSheet xmlns="http://schemas.openxmlformats.org/spreadsheetml/2006/main">
  <numFmts count="3">
    <numFmt numFmtId="164" formatCode="[Blue]\+#,##0.00;[Red]\-#,##0.00"/>
    <numFmt numFmtId="165" formatCode="#,##0.00_ ;[Red]\-#,##0.00\ "/>
    <numFmt numFmtId="166" formatCode="[Blue]\+#,##0;[Red]\-#,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horizontal="centerContinuous" vertical="center"/>
    </xf>
    <xf numFmtId="0" fontId="0" fillId="3" borderId="1" xfId="0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right" vertical="center"/>
    </xf>
    <xf numFmtId="3" fontId="0" fillId="0" borderId="0" xfId="0" applyNumberFormat="1"/>
    <xf numFmtId="164" fontId="4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1" fillId="6" borderId="1" xfId="0" applyFont="1" applyFill="1" applyBorder="1" applyAlignment="1">
      <alignment horizontal="right" vertical="center"/>
    </xf>
    <xf numFmtId="4" fontId="0" fillId="6" borderId="1" xfId="0" applyNumberFormat="1" applyFill="1" applyBorder="1" applyAlignment="1">
      <alignment vertical="center"/>
    </xf>
    <xf numFmtId="4" fontId="1" fillId="6" borderId="1" xfId="0" applyNumberFormat="1" applyFont="1" applyFill="1" applyBorder="1" applyAlignment="1">
      <alignment vertical="center"/>
    </xf>
    <xf numFmtId="0" fontId="7" fillId="0" borderId="0" xfId="0" applyFont="1"/>
    <xf numFmtId="2" fontId="7" fillId="0" borderId="0" xfId="0" applyNumberFormat="1" applyFont="1"/>
    <xf numFmtId="4" fontId="0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0" fontId="10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B13" workbookViewId="0">
      <selection activeCell="N39" sqref="N39"/>
    </sheetView>
  </sheetViews>
  <sheetFormatPr baseColWidth="10" defaultRowHeight="15"/>
  <cols>
    <col min="1" max="1" width="8.85546875" customWidth="1"/>
    <col min="2" max="2" width="34.28515625" customWidth="1"/>
    <col min="3" max="15" width="13.7109375" customWidth="1"/>
  </cols>
  <sheetData>
    <row r="1" spans="1:15">
      <c r="A1" s="2" t="s">
        <v>39</v>
      </c>
    </row>
    <row r="2" spans="1:15" ht="15.75">
      <c r="A2" s="9" t="s">
        <v>36</v>
      </c>
      <c r="B2" s="10"/>
      <c r="C2" s="11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18.75">
      <c r="A3" s="3" t="s">
        <v>7</v>
      </c>
      <c r="B3" s="3" t="s">
        <v>8</v>
      </c>
      <c r="C3" s="4">
        <v>44835</v>
      </c>
      <c r="D3" s="4">
        <v>44866</v>
      </c>
      <c r="E3" s="4">
        <v>44896</v>
      </c>
      <c r="F3" s="4">
        <v>44927</v>
      </c>
      <c r="G3" s="4">
        <v>44958</v>
      </c>
      <c r="H3" s="4">
        <v>44986</v>
      </c>
      <c r="I3" s="4">
        <v>45017</v>
      </c>
      <c r="J3" s="4">
        <v>45047</v>
      </c>
      <c r="K3" s="4">
        <v>45078</v>
      </c>
      <c r="L3" s="4">
        <v>45108</v>
      </c>
      <c r="M3" s="4">
        <v>45139</v>
      </c>
      <c r="N3" s="4">
        <v>45170</v>
      </c>
      <c r="O3" s="4" t="s">
        <v>9</v>
      </c>
    </row>
    <row r="4" spans="1:15" ht="12.75" customHeight="1">
      <c r="A4" s="17"/>
      <c r="B4" s="20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>
      <c r="A5" s="9">
        <v>704200</v>
      </c>
      <c r="B5" s="10" t="s">
        <v>37</v>
      </c>
      <c r="C5" s="5">
        <v>170.63</v>
      </c>
      <c r="D5" s="5">
        <v>378</v>
      </c>
      <c r="E5" s="5">
        <v>138</v>
      </c>
      <c r="F5" s="5">
        <v>378</v>
      </c>
      <c r="G5" s="5">
        <v>224.17</v>
      </c>
      <c r="H5" s="5">
        <v>-58</v>
      </c>
      <c r="I5" s="5">
        <v>292.05</v>
      </c>
      <c r="J5" s="5">
        <v>233.05</v>
      </c>
      <c r="K5" s="5">
        <v>299</v>
      </c>
      <c r="L5" s="5">
        <v>761.67</v>
      </c>
      <c r="M5" s="5">
        <v>160</v>
      </c>
      <c r="N5" s="5">
        <v>320</v>
      </c>
      <c r="O5" s="7">
        <f>SUM(C5:N5)</f>
        <v>3296.57</v>
      </c>
    </row>
    <row r="6" spans="1:15">
      <c r="A6" s="9">
        <v>706000</v>
      </c>
      <c r="B6" s="10" t="s">
        <v>0</v>
      </c>
      <c r="C6" s="5">
        <v>19228.3</v>
      </c>
      <c r="D6" s="5">
        <v>17594.61</v>
      </c>
      <c r="E6" s="5">
        <v>43361.1</v>
      </c>
      <c r="F6" s="5">
        <v>11124.24</v>
      </c>
      <c r="G6" s="5">
        <v>13401.73</v>
      </c>
      <c r="H6" s="5">
        <v>34142.089999999997</v>
      </c>
      <c r="I6" s="5">
        <v>43559.55</v>
      </c>
      <c r="J6" s="5">
        <v>18134.78</v>
      </c>
      <c r="K6" s="5">
        <v>32302.49</v>
      </c>
      <c r="L6" s="5">
        <v>24757.59</v>
      </c>
      <c r="M6" s="5">
        <v>5772.84</v>
      </c>
      <c r="N6" s="5">
        <v>28371.23</v>
      </c>
      <c r="O6" s="7">
        <f t="shared" ref="O6:O11" si="0">SUM(C6:N6)</f>
        <v>291750.55</v>
      </c>
    </row>
    <row r="7" spans="1:15">
      <c r="A7" s="9">
        <v>706110</v>
      </c>
      <c r="B7" s="10" t="s">
        <v>1</v>
      </c>
      <c r="C7" s="5"/>
      <c r="D7" s="5"/>
      <c r="E7" s="5"/>
      <c r="F7" s="5"/>
      <c r="G7" s="5">
        <v>10</v>
      </c>
      <c r="H7" s="5"/>
      <c r="I7" s="5">
        <v>41.67</v>
      </c>
      <c r="J7" s="5"/>
      <c r="K7" s="5"/>
      <c r="L7" s="5">
        <v>66.67</v>
      </c>
      <c r="M7" s="5"/>
      <c r="N7" s="5">
        <v>49.83</v>
      </c>
      <c r="O7" s="7">
        <f t="shared" si="0"/>
        <v>168.17000000000002</v>
      </c>
    </row>
    <row r="8" spans="1:15">
      <c r="A8" s="9">
        <v>707000</v>
      </c>
      <c r="B8" s="10" t="s">
        <v>2</v>
      </c>
      <c r="C8" s="5">
        <v>37250.15</v>
      </c>
      <c r="D8" s="5">
        <v>55364.89</v>
      </c>
      <c r="E8" s="5">
        <v>95567.5</v>
      </c>
      <c r="F8" s="5">
        <v>17293.86</v>
      </c>
      <c r="G8" s="5">
        <v>28316.61</v>
      </c>
      <c r="H8" s="5">
        <v>42727.94</v>
      </c>
      <c r="I8" s="5">
        <v>38900.79</v>
      </c>
      <c r="J8" s="5">
        <v>35290.33</v>
      </c>
      <c r="K8" s="5">
        <v>37026.720000000001</v>
      </c>
      <c r="L8" s="5">
        <v>45811.71</v>
      </c>
      <c r="M8" s="5">
        <v>10619.78</v>
      </c>
      <c r="N8" s="5">
        <v>50183.35</v>
      </c>
      <c r="O8" s="7">
        <f t="shared" si="0"/>
        <v>494353.63000000006</v>
      </c>
    </row>
    <row r="9" spans="1:15">
      <c r="A9" s="9">
        <v>707130</v>
      </c>
      <c r="B9" s="10" t="s">
        <v>3</v>
      </c>
      <c r="C9" s="5">
        <v>1546.3</v>
      </c>
      <c r="D9" s="5">
        <v>928.3</v>
      </c>
      <c r="E9" s="5">
        <v>788.47</v>
      </c>
      <c r="F9" s="5">
        <v>957.36</v>
      </c>
      <c r="G9" s="5">
        <v>1976</v>
      </c>
      <c r="H9" s="5">
        <v>2070.0500000000002</v>
      </c>
      <c r="I9" s="5">
        <v>1416.13</v>
      </c>
      <c r="J9" s="5">
        <v>1070.94</v>
      </c>
      <c r="K9" s="5">
        <v>1301.94</v>
      </c>
      <c r="L9" s="5">
        <v>1993.4</v>
      </c>
      <c r="M9" s="5">
        <v>936.9</v>
      </c>
      <c r="N9" s="5">
        <v>1998.38</v>
      </c>
      <c r="O9" s="7">
        <f t="shared" si="0"/>
        <v>16984.170000000002</v>
      </c>
    </row>
    <row r="10" spans="1:15">
      <c r="A10" s="9">
        <v>708100</v>
      </c>
      <c r="B10" s="10" t="s">
        <v>4</v>
      </c>
      <c r="C10" s="5">
        <v>153.9</v>
      </c>
      <c r="D10" s="5">
        <v>259.07</v>
      </c>
      <c r="E10" s="5">
        <v>274.19</v>
      </c>
      <c r="F10" s="5">
        <v>163.63999999999999</v>
      </c>
      <c r="G10" s="5">
        <v>195.26</v>
      </c>
      <c r="H10" s="5">
        <v>265.41000000000003</v>
      </c>
      <c r="I10" s="5">
        <v>259.69</v>
      </c>
      <c r="J10" s="5">
        <v>206.18</v>
      </c>
      <c r="K10" s="5">
        <v>183.87</v>
      </c>
      <c r="L10" s="5">
        <v>268.27999999999997</v>
      </c>
      <c r="M10" s="5">
        <v>113.4</v>
      </c>
      <c r="N10" s="5">
        <v>268.95999999999998</v>
      </c>
      <c r="O10" s="7">
        <f t="shared" si="0"/>
        <v>2611.85</v>
      </c>
    </row>
    <row r="11" spans="1:15">
      <c r="A11" s="9">
        <v>708500</v>
      </c>
      <c r="B11" s="10" t="s">
        <v>5</v>
      </c>
      <c r="C11" s="5">
        <v>123.29</v>
      </c>
      <c r="D11" s="5">
        <v>80</v>
      </c>
      <c r="E11" s="5">
        <v>48</v>
      </c>
      <c r="F11" s="5">
        <v>129.84</v>
      </c>
      <c r="G11" s="5">
        <v>37</v>
      </c>
      <c r="H11" s="5">
        <v>92</v>
      </c>
      <c r="I11" s="5">
        <v>56.04</v>
      </c>
      <c r="J11" s="5">
        <v>90.52</v>
      </c>
      <c r="K11" s="5">
        <v>90.17</v>
      </c>
      <c r="L11" s="5">
        <v>16</v>
      </c>
      <c r="M11" s="5">
        <v>16</v>
      </c>
      <c r="N11" s="5">
        <v>49</v>
      </c>
      <c r="O11" s="7">
        <f t="shared" si="0"/>
        <v>827.8599999999999</v>
      </c>
    </row>
    <row r="12" spans="1:15">
      <c r="A12" s="10"/>
      <c r="B12" s="10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</row>
    <row r="13" spans="1:15">
      <c r="A13" s="21"/>
      <c r="B13" s="22" t="s">
        <v>12</v>
      </c>
      <c r="C13" s="23">
        <f t="shared" ref="C13:O13" si="1">SUBTOTAL(9,C5:C12)</f>
        <v>58472.570000000007</v>
      </c>
      <c r="D13" s="23">
        <f t="shared" si="1"/>
        <v>74604.87000000001</v>
      </c>
      <c r="E13" s="23">
        <f t="shared" si="1"/>
        <v>140177.26</v>
      </c>
      <c r="F13" s="23">
        <f>SUBTOTAL(9,F5:F12)</f>
        <v>30046.94</v>
      </c>
      <c r="G13" s="23">
        <f t="shared" si="1"/>
        <v>44160.770000000004</v>
      </c>
      <c r="H13" s="23">
        <f t="shared" si="1"/>
        <v>79239.490000000005</v>
      </c>
      <c r="I13" s="23">
        <f t="shared" si="1"/>
        <v>84525.92</v>
      </c>
      <c r="J13" s="23">
        <f t="shared" si="1"/>
        <v>55025.8</v>
      </c>
      <c r="K13" s="23">
        <f t="shared" si="1"/>
        <v>71204.19</v>
      </c>
      <c r="L13" s="23">
        <f t="shared" si="1"/>
        <v>73675.319999999992</v>
      </c>
      <c r="M13" s="23">
        <f t="shared" si="1"/>
        <v>17618.920000000006</v>
      </c>
      <c r="N13" s="23">
        <f t="shared" si="1"/>
        <v>81240.750000000015</v>
      </c>
      <c r="O13" s="23">
        <f t="shared" si="1"/>
        <v>809992.8</v>
      </c>
    </row>
    <row r="14" spans="1:15">
      <c r="A14" s="10"/>
      <c r="B14" s="6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7"/>
    </row>
    <row r="15" spans="1:15">
      <c r="A15" s="10"/>
      <c r="B15" s="20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</row>
    <row r="16" spans="1:15">
      <c r="A16" s="9">
        <v>707400</v>
      </c>
      <c r="B16" s="10" t="s">
        <v>20</v>
      </c>
      <c r="C16" s="19"/>
      <c r="D16" s="19"/>
      <c r="E16" s="19">
        <v>5743</v>
      </c>
      <c r="F16" s="19">
        <v>4596</v>
      </c>
      <c r="G16" s="19"/>
      <c r="H16" s="19"/>
      <c r="I16" s="19">
        <v>27500</v>
      </c>
      <c r="J16" s="19"/>
      <c r="K16" s="19">
        <v>22726.5</v>
      </c>
      <c r="L16" s="19"/>
      <c r="M16" s="19"/>
      <c r="N16" s="19"/>
      <c r="O16" s="7">
        <f>SUM(C16:N16)</f>
        <v>60565.5</v>
      </c>
    </row>
    <row r="17" spans="1:15">
      <c r="A17" s="10"/>
      <c r="B17" s="34" t="s">
        <v>34</v>
      </c>
      <c r="C17" s="35"/>
      <c r="D17" s="35"/>
      <c r="E17" s="35">
        <v>4458</v>
      </c>
      <c r="F17" s="35">
        <f>813+1902+1881</f>
        <v>4596</v>
      </c>
      <c r="G17" s="35"/>
      <c r="H17" s="35"/>
      <c r="I17" s="35">
        <v>15000</v>
      </c>
      <c r="J17" s="35"/>
      <c r="K17" s="35">
        <v>22726.5</v>
      </c>
      <c r="L17" s="35"/>
      <c r="M17" s="35"/>
      <c r="N17" s="35"/>
      <c r="O17" s="36">
        <f t="shared" ref="O17:O18" si="2">SUM(C17:N17)</f>
        <v>46780.5</v>
      </c>
    </row>
    <row r="18" spans="1:15">
      <c r="A18" s="10"/>
      <c r="B18" s="6" t="s">
        <v>35</v>
      </c>
      <c r="C18" s="7">
        <f>C16-C17</f>
        <v>0</v>
      </c>
      <c r="D18" s="7">
        <f t="shared" ref="D18:N18" si="3">D16-D17</f>
        <v>0</v>
      </c>
      <c r="E18" s="7">
        <f t="shared" si="3"/>
        <v>1285</v>
      </c>
      <c r="F18" s="7">
        <f t="shared" si="3"/>
        <v>0</v>
      </c>
      <c r="G18" s="7">
        <f t="shared" si="3"/>
        <v>0</v>
      </c>
      <c r="H18" s="7">
        <f t="shared" si="3"/>
        <v>0</v>
      </c>
      <c r="I18" s="7">
        <f t="shared" si="3"/>
        <v>12500</v>
      </c>
      <c r="J18" s="7">
        <f t="shared" si="3"/>
        <v>0</v>
      </c>
      <c r="K18" s="7">
        <f t="shared" si="3"/>
        <v>0</v>
      </c>
      <c r="L18" s="7">
        <f t="shared" si="3"/>
        <v>0</v>
      </c>
      <c r="M18" s="7">
        <f t="shared" si="3"/>
        <v>0</v>
      </c>
      <c r="N18" s="7">
        <f t="shared" si="3"/>
        <v>0</v>
      </c>
      <c r="O18" s="7">
        <f t="shared" si="2"/>
        <v>13785</v>
      </c>
    </row>
    <row r="19" spans="1:15">
      <c r="A19" s="10"/>
      <c r="B19" s="6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7"/>
    </row>
    <row r="20" spans="1:15">
      <c r="A20" s="10"/>
      <c r="B20" s="20" t="s">
        <v>23</v>
      </c>
      <c r="C20" s="33">
        <f>SUBTOTAL(9,C21:C24)</f>
        <v>1230.04</v>
      </c>
      <c r="D20" s="33">
        <f t="shared" ref="D20:N20" si="4">SUBTOTAL(9,D21:D24)</f>
        <v>251.76</v>
      </c>
      <c r="E20" s="33">
        <f t="shared" si="4"/>
        <v>1738.76</v>
      </c>
      <c r="F20" s="33">
        <f t="shared" si="4"/>
        <v>876.8</v>
      </c>
      <c r="G20" s="33">
        <f t="shared" si="4"/>
        <v>724.52</v>
      </c>
      <c r="H20" s="33">
        <f t="shared" si="4"/>
        <v>1085.76</v>
      </c>
      <c r="I20" s="33">
        <f t="shared" si="4"/>
        <v>3051.04</v>
      </c>
      <c r="J20" s="33">
        <f t="shared" si="4"/>
        <v>1575.28</v>
      </c>
      <c r="K20" s="33">
        <f t="shared" si="4"/>
        <v>2292.58</v>
      </c>
      <c r="L20" s="33">
        <f t="shared" si="4"/>
        <v>0</v>
      </c>
      <c r="M20" s="33">
        <f t="shared" si="4"/>
        <v>1019.52</v>
      </c>
      <c r="N20" s="33">
        <f t="shared" si="4"/>
        <v>1594.8</v>
      </c>
      <c r="O20" s="33"/>
    </row>
    <row r="21" spans="1:15">
      <c r="A21" s="9">
        <v>707100</v>
      </c>
      <c r="B21" s="10" t="s">
        <v>24</v>
      </c>
      <c r="C21" s="19">
        <v>290</v>
      </c>
      <c r="D21" s="19">
        <v>130</v>
      </c>
      <c r="E21" s="19">
        <v>1510</v>
      </c>
      <c r="F21" s="19">
        <v>270</v>
      </c>
      <c r="G21" s="19">
        <v>180</v>
      </c>
      <c r="H21" s="19">
        <v>900</v>
      </c>
      <c r="I21" s="19">
        <v>1082</v>
      </c>
      <c r="J21" s="19">
        <v>381</v>
      </c>
      <c r="K21" s="19">
        <v>1859.3</v>
      </c>
      <c r="L21" s="19"/>
      <c r="M21" s="19">
        <v>550</v>
      </c>
      <c r="N21" s="19">
        <v>180</v>
      </c>
      <c r="O21" s="7">
        <f>SUM(C21:N21)</f>
        <v>7332.3</v>
      </c>
    </row>
    <row r="22" spans="1:15">
      <c r="A22" s="9">
        <v>735800</v>
      </c>
      <c r="B22" s="10" t="s">
        <v>6</v>
      </c>
      <c r="C22" s="5">
        <v>940.04</v>
      </c>
      <c r="D22" s="5">
        <v>121.76</v>
      </c>
      <c r="E22" s="5">
        <v>228.76</v>
      </c>
      <c r="F22" s="5">
        <v>606.79999999999995</v>
      </c>
      <c r="G22" s="5">
        <v>544.52</v>
      </c>
      <c r="H22" s="5">
        <v>185.76</v>
      </c>
      <c r="I22" s="5">
        <v>1969.04</v>
      </c>
      <c r="J22" s="5">
        <v>1194.28</v>
      </c>
      <c r="K22" s="5">
        <v>433.28</v>
      </c>
      <c r="L22" s="5"/>
      <c r="M22" s="5">
        <v>469.52</v>
      </c>
      <c r="N22" s="5">
        <f>1392.8+22</f>
        <v>1414.8</v>
      </c>
      <c r="O22" s="7">
        <f>SUM(C22:N22)</f>
        <v>8108.56</v>
      </c>
    </row>
    <row r="23" spans="1:15">
      <c r="A23" s="9"/>
      <c r="B23" s="1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7"/>
    </row>
    <row r="24" spans="1:15">
      <c r="A24" s="9"/>
      <c r="B24" s="1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7"/>
    </row>
    <row r="25" spans="1:15" ht="15.75">
      <c r="A25" s="10"/>
      <c r="B25" s="24" t="s">
        <v>25</v>
      </c>
      <c r="C25" s="25">
        <f>SUBTOTAL(9,C5:C24)</f>
        <v>59702.610000000008</v>
      </c>
      <c r="D25" s="25">
        <f t="shared" ref="D25:O25" si="5">SUBTOTAL(9,D5:D24)</f>
        <v>74856.63</v>
      </c>
      <c r="E25" s="25">
        <f t="shared" si="5"/>
        <v>153402.02000000002</v>
      </c>
      <c r="F25" s="25">
        <f>SUBTOTAL(9,F5:F24)</f>
        <v>40115.740000000005</v>
      </c>
      <c r="G25" s="25">
        <f t="shared" si="5"/>
        <v>44885.29</v>
      </c>
      <c r="H25" s="25">
        <f t="shared" si="5"/>
        <v>80325.25</v>
      </c>
      <c r="I25" s="25">
        <f>SUBTOTAL(9,I5:I24)</f>
        <v>142576.95999999999</v>
      </c>
      <c r="J25" s="25">
        <f>SUBTOTAL(9,J5:J24)</f>
        <v>56601.08</v>
      </c>
      <c r="K25" s="25">
        <f t="shared" si="5"/>
        <v>118949.77</v>
      </c>
      <c r="L25" s="25">
        <f t="shared" si="5"/>
        <v>73675.319999999992</v>
      </c>
      <c r="M25" s="25">
        <f t="shared" si="5"/>
        <v>18638.440000000006</v>
      </c>
      <c r="N25" s="25">
        <f>SUBTOTAL(9,N5:N24)</f>
        <v>82835.550000000017</v>
      </c>
      <c r="O25" s="25">
        <f t="shared" si="5"/>
        <v>946564.66000000015</v>
      </c>
    </row>
    <row r="26" spans="1:15">
      <c r="A26" s="9"/>
      <c r="B26" s="10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</row>
    <row r="27" spans="1:15">
      <c r="A27" s="10"/>
      <c r="B27" s="6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7"/>
    </row>
    <row r="28" spans="1:15">
      <c r="A28" s="10"/>
      <c r="B28" s="27" t="s">
        <v>11</v>
      </c>
      <c r="C28" s="28">
        <f>(C13+C18)*20%</f>
        <v>11694.514000000003</v>
      </c>
      <c r="D28" s="28">
        <f>(D13+D18)*20%</f>
        <v>14920.974000000002</v>
      </c>
      <c r="E28" s="28">
        <f>(E13+E18)*20%</f>
        <v>28292.452000000005</v>
      </c>
      <c r="F28" s="28">
        <f>(F13+F18)*20%</f>
        <v>6009.3879999999999</v>
      </c>
      <c r="G28" s="28">
        <f t="shared" ref="G28:N28" si="6">(G13+G18)*20%</f>
        <v>8832.1540000000005</v>
      </c>
      <c r="H28" s="28">
        <f t="shared" si="6"/>
        <v>15847.898000000001</v>
      </c>
      <c r="I28" s="28">
        <f t="shared" si="6"/>
        <v>19405.184000000001</v>
      </c>
      <c r="J28" s="28">
        <f>(J13+J18)*20%</f>
        <v>11005.160000000002</v>
      </c>
      <c r="K28" s="28">
        <f>(K13+K18)*20%</f>
        <v>14240.838000000002</v>
      </c>
      <c r="L28" s="28">
        <f t="shared" si="6"/>
        <v>14735.063999999998</v>
      </c>
      <c r="M28" s="28">
        <f t="shared" si="6"/>
        <v>3523.7840000000015</v>
      </c>
      <c r="N28" s="28">
        <f>(N13+N18)*20%</f>
        <v>16248.150000000003</v>
      </c>
      <c r="O28" s="29">
        <f>SUM(C28:N28)</f>
        <v>164755.56000000003</v>
      </c>
    </row>
    <row r="29" spans="1:15">
      <c r="A29" s="10"/>
      <c r="B29" s="6" t="s">
        <v>13</v>
      </c>
      <c r="C29" s="5">
        <v>11694.48</v>
      </c>
      <c r="D29" s="5">
        <v>14920.95</v>
      </c>
      <c r="E29" s="5">
        <v>28292.44</v>
      </c>
      <c r="F29" s="5">
        <v>6342.72</v>
      </c>
      <c r="G29" s="5">
        <v>8832.1299999999992</v>
      </c>
      <c r="H29" s="5">
        <v>16514.55</v>
      </c>
      <c r="I29" s="5">
        <v>20071.830000000002</v>
      </c>
      <c r="J29" s="5">
        <v>9671.7900000000009</v>
      </c>
      <c r="K29" s="5">
        <v>17574.189999999999</v>
      </c>
      <c r="L29" s="5">
        <v>14735.05</v>
      </c>
      <c r="M29" s="5">
        <v>3523.79</v>
      </c>
      <c r="N29" s="5">
        <v>16248.14</v>
      </c>
      <c r="O29" s="7">
        <f t="shared" ref="O29:O33" si="7">SUM(C29:N29)</f>
        <v>168422.06</v>
      </c>
    </row>
    <row r="30" spans="1:15">
      <c r="A30" s="10"/>
      <c r="B30" s="6" t="s">
        <v>38</v>
      </c>
      <c r="C30" s="5"/>
      <c r="D30" s="5"/>
      <c r="E30" s="5"/>
      <c r="F30" s="5">
        <v>-333.33</v>
      </c>
      <c r="G30" s="5"/>
      <c r="H30" s="5">
        <v>-666.67</v>
      </c>
      <c r="I30" s="5">
        <v>-666.67</v>
      </c>
      <c r="J30" s="5">
        <v>1333.34</v>
      </c>
      <c r="K30" s="5">
        <v>-3333.33</v>
      </c>
      <c r="L30" s="5"/>
      <c r="M30" s="5"/>
      <c r="N30" s="5"/>
      <c r="O30" s="7">
        <f t="shared" ref="O30" si="8">SUM(C30:N30)</f>
        <v>-3666.66</v>
      </c>
    </row>
    <row r="31" spans="1:15">
      <c r="A31" s="10"/>
      <c r="B31" s="6" t="s">
        <v>17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7">
        <f t="shared" si="7"/>
        <v>0</v>
      </c>
    </row>
    <row r="32" spans="1:15">
      <c r="A32" s="10"/>
      <c r="B32" s="6" t="s">
        <v>14</v>
      </c>
      <c r="C32" s="7">
        <f>SUM(C29:C31)</f>
        <v>11694.48</v>
      </c>
      <c r="D32" s="7">
        <f>SUM(D29:D31)</f>
        <v>14920.95</v>
      </c>
      <c r="E32" s="7">
        <f>SUM(E29:E31)</f>
        <v>28292.44</v>
      </c>
      <c r="F32" s="7">
        <f>SUM(F29:F31)</f>
        <v>6009.39</v>
      </c>
      <c r="G32" s="7">
        <f t="shared" ref="G32:J32" si="9">SUM(G29:G31)</f>
        <v>8832.1299999999992</v>
      </c>
      <c r="H32" s="7">
        <f t="shared" si="9"/>
        <v>15847.88</v>
      </c>
      <c r="I32" s="7">
        <f>SUM(I29:I31)</f>
        <v>19405.160000000003</v>
      </c>
      <c r="J32" s="7">
        <f t="shared" si="9"/>
        <v>11005.130000000001</v>
      </c>
      <c r="K32" s="7">
        <f>SUM(K29:K31)</f>
        <v>14240.859999999999</v>
      </c>
      <c r="L32" s="7">
        <f t="shared" ref="L32:N32" si="10">SUM(L29:L31)</f>
        <v>14735.05</v>
      </c>
      <c r="M32" s="7">
        <f t="shared" si="10"/>
        <v>3523.79</v>
      </c>
      <c r="N32" s="7">
        <f t="shared" si="10"/>
        <v>16248.14</v>
      </c>
      <c r="O32" s="7">
        <f t="shared" si="7"/>
        <v>164755.40000000002</v>
      </c>
    </row>
    <row r="33" spans="1:15" ht="15.75">
      <c r="A33" s="10"/>
      <c r="B33" s="8" t="s">
        <v>21</v>
      </c>
      <c r="C33" s="15">
        <f>C28-C32</f>
        <v>3.4000000003288733E-2</v>
      </c>
      <c r="D33" s="15">
        <f t="shared" ref="D33:I33" si="11">D28-D32</f>
        <v>2.4000000001251465E-2</v>
      </c>
      <c r="E33" s="15">
        <f t="shared" si="11"/>
        <v>1.2000000006082701E-2</v>
      </c>
      <c r="F33" s="15">
        <f t="shared" si="11"/>
        <v>-2.0000000004074536E-3</v>
      </c>
      <c r="G33" s="15">
        <f t="shared" si="11"/>
        <v>2.4000000001251465E-2</v>
      </c>
      <c r="H33" s="15">
        <f t="shared" si="11"/>
        <v>1.8000000001848093E-2</v>
      </c>
      <c r="I33" s="15">
        <f t="shared" si="11"/>
        <v>2.3999999997613486E-2</v>
      </c>
      <c r="J33" s="15">
        <f>J28-J32</f>
        <v>3.0000000000654836E-2</v>
      </c>
      <c r="K33" s="15">
        <f>K28-K32</f>
        <v>-2.1999999997206032E-2</v>
      </c>
      <c r="L33" s="15">
        <f t="shared" ref="L33:M33" si="12">L28-L32</f>
        <v>1.3999999999214197E-2</v>
      </c>
      <c r="M33" s="15">
        <f t="shared" si="12"/>
        <v>-5.9999999984938768E-3</v>
      </c>
      <c r="N33" s="15">
        <f>N28-N32</f>
        <v>1.0000000003856258E-2</v>
      </c>
      <c r="O33" s="7">
        <f t="shared" si="7"/>
        <v>0.16000000001895387</v>
      </c>
    </row>
    <row r="34" spans="1:15" ht="15.75">
      <c r="B34" s="8" t="s">
        <v>22</v>
      </c>
      <c r="C34" s="15">
        <f t="shared" ref="C34:M34" si="13">IF(ABS(C33)&lt;1,,C33/20%)</f>
        <v>0</v>
      </c>
      <c r="D34" s="15">
        <f t="shared" si="13"/>
        <v>0</v>
      </c>
      <c r="E34" s="15">
        <f t="shared" si="13"/>
        <v>0</v>
      </c>
      <c r="F34" s="15">
        <f t="shared" si="13"/>
        <v>0</v>
      </c>
      <c r="G34" s="15">
        <f t="shared" si="13"/>
        <v>0</v>
      </c>
      <c r="H34" s="15">
        <f t="shared" si="13"/>
        <v>0</v>
      </c>
      <c r="I34" s="15">
        <f t="shared" si="13"/>
        <v>0</v>
      </c>
      <c r="J34" s="15">
        <f t="shared" si="13"/>
        <v>0</v>
      </c>
      <c r="K34" s="15">
        <f t="shared" si="13"/>
        <v>0</v>
      </c>
      <c r="L34" s="15">
        <f t="shared" si="13"/>
        <v>0</v>
      </c>
      <c r="M34" s="15">
        <f t="shared" si="13"/>
        <v>0</v>
      </c>
      <c r="N34" s="15">
        <f>IF(ABS(N33)&lt;1,,N33/20%)</f>
        <v>0</v>
      </c>
      <c r="O34" s="7"/>
    </row>
    <row r="35" spans="1:15">
      <c r="F35" s="37"/>
    </row>
    <row r="37" spans="1:15" ht="15.75">
      <c r="B37" s="24" t="s">
        <v>15</v>
      </c>
      <c r="E37" s="1"/>
    </row>
    <row r="38" spans="1:15">
      <c r="B38" s="13" t="s">
        <v>32</v>
      </c>
      <c r="C38" s="14">
        <v>58473</v>
      </c>
      <c r="D38" s="14">
        <v>74605</v>
      </c>
      <c r="E38" s="14">
        <v>141462</v>
      </c>
      <c r="F38" s="14">
        <v>30047</v>
      </c>
      <c r="G38" s="14">
        <v>44161</v>
      </c>
      <c r="H38" s="14">
        <v>79239</v>
      </c>
      <c r="I38" s="14">
        <v>102577</v>
      </c>
      <c r="J38" s="14">
        <v>47848</v>
      </c>
      <c r="K38" s="14">
        <v>71204</v>
      </c>
      <c r="L38" s="14"/>
      <c r="M38" s="14">
        <v>91294</v>
      </c>
      <c r="N38" s="14">
        <f>81241+1627</f>
        <v>82868</v>
      </c>
      <c r="O38" s="14">
        <f>SUM(C38:N38)</f>
        <v>823778</v>
      </c>
    </row>
    <row r="39" spans="1:15">
      <c r="B39" s="1" t="s">
        <v>33</v>
      </c>
      <c r="C39" s="14">
        <f t="shared" ref="C39:D39" si="14">C13+C18</f>
        <v>58472.570000000007</v>
      </c>
      <c r="D39" s="14">
        <f t="shared" si="14"/>
        <v>74604.87000000001</v>
      </c>
      <c r="E39" s="14">
        <f>E13+E18</f>
        <v>141462.26</v>
      </c>
      <c r="F39" s="14">
        <f t="shared" ref="F39:N39" si="15">F13+F18</f>
        <v>30046.94</v>
      </c>
      <c r="G39" s="14">
        <f t="shared" si="15"/>
        <v>44160.770000000004</v>
      </c>
      <c r="H39" s="14">
        <f t="shared" si="15"/>
        <v>79239.490000000005</v>
      </c>
      <c r="I39" s="14">
        <f t="shared" si="15"/>
        <v>97025.919999999998</v>
      </c>
      <c r="J39" s="14">
        <f t="shared" si="15"/>
        <v>55025.8</v>
      </c>
      <c r="K39" s="14">
        <f t="shared" si="15"/>
        <v>71204.19</v>
      </c>
      <c r="L39" s="14">
        <f t="shared" si="15"/>
        <v>73675.319999999992</v>
      </c>
      <c r="M39" s="14">
        <f t="shared" si="15"/>
        <v>17618.920000000006</v>
      </c>
      <c r="N39" s="14">
        <f t="shared" si="15"/>
        <v>81240.750000000015</v>
      </c>
      <c r="O39" s="14">
        <f>SUM(C39:N39)</f>
        <v>823777.8</v>
      </c>
    </row>
    <row r="40" spans="1:15" ht="15.75">
      <c r="B40" s="1" t="s">
        <v>26</v>
      </c>
      <c r="C40" s="26">
        <f>C38-C39</f>
        <v>0.42999999999301508</v>
      </c>
      <c r="D40" s="26">
        <f t="shared" ref="D40:N40" si="16">D38-D39</f>
        <v>0.1299999999901047</v>
      </c>
      <c r="E40" s="26">
        <f t="shared" si="16"/>
        <v>-0.26000000000931323</v>
      </c>
      <c r="F40" s="26">
        <f t="shared" si="16"/>
        <v>6.0000000001309672E-2</v>
      </c>
      <c r="G40" s="26">
        <f t="shared" si="16"/>
        <v>0.22999999999592546</v>
      </c>
      <c r="H40" s="26">
        <f t="shared" si="16"/>
        <v>-0.49000000000523869</v>
      </c>
      <c r="I40" s="26">
        <f t="shared" si="16"/>
        <v>5551.0800000000017</v>
      </c>
      <c r="J40" s="26">
        <f t="shared" si="16"/>
        <v>-7177.8000000000029</v>
      </c>
      <c r="K40" s="26">
        <f t="shared" si="16"/>
        <v>-0.19000000000232831</v>
      </c>
      <c r="L40" s="26">
        <f t="shared" si="16"/>
        <v>-73675.319999999992</v>
      </c>
      <c r="M40" s="26">
        <f t="shared" si="16"/>
        <v>73675.079999999987</v>
      </c>
      <c r="N40" s="26">
        <f>N38-N39</f>
        <v>1627.2499999999854</v>
      </c>
      <c r="O40" s="26">
        <f>SUM(C40:N40)</f>
        <v>0.19999999993888196</v>
      </c>
    </row>
    <row r="41" spans="1:15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>
      <c r="B42" s="13" t="s">
        <v>16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>
        <f>SUM(C42:N42)</f>
        <v>0</v>
      </c>
    </row>
    <row r="43" spans="1:15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</sheetData>
  <pageMargins left="0.31496062992125984" right="0.31496062992125984" top="0.15748031496062992" bottom="0.55118110236220474" header="0.11811023622047245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F4:P20"/>
  <sheetViews>
    <sheetView workbookViewId="0">
      <selection activeCell="O7" sqref="O7"/>
    </sheetView>
  </sheetViews>
  <sheetFormatPr baseColWidth="10" defaultRowHeight="15"/>
  <sheetData>
    <row r="4" spans="6:16">
      <c r="I4">
        <f>413.93+178.5+8.1</f>
        <v>600.53000000000009</v>
      </c>
    </row>
    <row r="5" spans="6:16">
      <c r="I5">
        <f>I4*0.2</f>
        <v>120.10600000000002</v>
      </c>
    </row>
    <row r="6" spans="6:16">
      <c r="O6">
        <f>25/1.2</f>
        <v>20.833333333333336</v>
      </c>
    </row>
    <row r="9" spans="6:16">
      <c r="P9">
        <f>4.17+4.17-2.33-2.33</f>
        <v>3.6799999999999997</v>
      </c>
    </row>
    <row r="12" spans="6:16">
      <c r="K12" t="s">
        <v>30</v>
      </c>
      <c r="L12" t="s">
        <v>31</v>
      </c>
    </row>
    <row r="13" spans="6:16">
      <c r="F13" t="s">
        <v>27</v>
      </c>
      <c r="G13">
        <v>25.01</v>
      </c>
      <c r="K13">
        <v>322.19</v>
      </c>
      <c r="L13">
        <v>72.19</v>
      </c>
    </row>
    <row r="14" spans="6:16">
      <c r="F14" t="s">
        <v>28</v>
      </c>
      <c r="G14">
        <f>G13/1.2</f>
        <v>20.841666666666669</v>
      </c>
      <c r="K14">
        <v>409.52</v>
      </c>
      <c r="L14">
        <v>289.52</v>
      </c>
    </row>
    <row r="15" spans="6:16" ht="21">
      <c r="F15" s="30" t="s">
        <v>29</v>
      </c>
      <c r="G15" s="31">
        <f>G14*0.2</f>
        <v>4.1683333333333339</v>
      </c>
      <c r="K15">
        <v>520.89</v>
      </c>
      <c r="L15">
        <v>454.22</v>
      </c>
    </row>
    <row r="16" spans="6:16">
      <c r="K16">
        <v>188.24</v>
      </c>
      <c r="L16">
        <v>213.24</v>
      </c>
    </row>
    <row r="17" spans="7:13">
      <c r="G17" s="38"/>
      <c r="K17">
        <v>35.69</v>
      </c>
      <c r="L17">
        <v>3.19</v>
      </c>
    </row>
    <row r="20" spans="7:13" ht="21">
      <c r="K20">
        <f t="shared" ref="K20:L20" si="0">SUM(K13:K19)</f>
        <v>1476.53</v>
      </c>
      <c r="L20">
        <f t="shared" si="0"/>
        <v>1032.3600000000001</v>
      </c>
      <c r="M20" s="31">
        <f>K20-L20</f>
        <v>444.16999999999985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TVA EX 2022-2023</vt:lpstr>
      <vt:lpstr>Feuil2</vt:lpstr>
      <vt:lpstr>Feuil3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AP020 AUTOPASSION</dc:creator>
  <cp:lastModifiedBy>AP020 AUTOPASSION</cp:lastModifiedBy>
  <cp:lastPrinted>2023-07-20T11:26:41Z</cp:lastPrinted>
  <dcterms:created xsi:type="dcterms:W3CDTF">2022-07-22T11:56:11Z</dcterms:created>
  <dcterms:modified xsi:type="dcterms:W3CDTF">2023-10-19T13:41:18Z</dcterms:modified>
</cp:coreProperties>
</file>