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F55162F2-E35F-4D8F-9C84-C213FCA41134}" xr6:coauthVersionLast="47" xr6:coauthVersionMax="47" xr10:uidLastSave="{00000000-0000-0000-0000-000000000000}"/>
  <bookViews>
    <workbookView xWindow="-108" yWindow="-108" windowWidth="23256" windowHeight="12456" tabRatio="446" activeTab="1" xr2:uid="{00000000-000D-0000-FFFF-FFFF00000000}"/>
  </bookViews>
  <sheets>
    <sheet name="TVA EX 2023-2024" sheetId="4" r:id="rId1"/>
    <sheet name="TVA EX 2024-2025" sheetId="5" r:id="rId2"/>
    <sheet name="TVA EX 2025-2026" sheetId="6" r:id="rId3"/>
    <sheet name="Feuil2" sheetId="2" r:id="rId4"/>
    <sheet name="Feuil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9" i="5" l="1"/>
  <c r="O42" i="6"/>
  <c r="M40" i="6"/>
  <c r="O38" i="6"/>
  <c r="N32" i="6"/>
  <c r="M32" i="6"/>
  <c r="L32" i="6"/>
  <c r="K32" i="6"/>
  <c r="J32" i="6"/>
  <c r="I32" i="6"/>
  <c r="H32" i="6"/>
  <c r="G32" i="6"/>
  <c r="F32" i="6"/>
  <c r="E32" i="6"/>
  <c r="D32" i="6"/>
  <c r="C32" i="6"/>
  <c r="O32" i="6" s="1"/>
  <c r="O31" i="6"/>
  <c r="O30" i="6"/>
  <c r="O29" i="6"/>
  <c r="J28" i="6"/>
  <c r="I28" i="6"/>
  <c r="J25" i="6"/>
  <c r="J39" i="6" s="1"/>
  <c r="J40" i="6" s="1"/>
  <c r="N23" i="6"/>
  <c r="N28" i="6" s="1"/>
  <c r="N33" i="6" s="1"/>
  <c r="N34" i="6" s="1"/>
  <c r="M23" i="6"/>
  <c r="M28" i="6" s="1"/>
  <c r="M33" i="6" s="1"/>
  <c r="M34" i="6" s="1"/>
  <c r="L23" i="6"/>
  <c r="L25" i="6" s="1"/>
  <c r="L39" i="6" s="1"/>
  <c r="L40" i="6" s="1"/>
  <c r="K23" i="6"/>
  <c r="K25" i="6" s="1"/>
  <c r="K39" i="6" s="1"/>
  <c r="K40" i="6" s="1"/>
  <c r="J23" i="6"/>
  <c r="I23" i="6"/>
  <c r="I25" i="6" s="1"/>
  <c r="I39" i="6" s="1"/>
  <c r="I40" i="6" s="1"/>
  <c r="H23" i="6"/>
  <c r="H28" i="6" s="1"/>
  <c r="G23" i="6"/>
  <c r="G28" i="6" s="1"/>
  <c r="F23" i="6"/>
  <c r="F28" i="6" s="1"/>
  <c r="E23" i="6"/>
  <c r="E25" i="6" s="1"/>
  <c r="E39" i="6" s="1"/>
  <c r="E40" i="6" s="1"/>
  <c r="D23" i="6"/>
  <c r="D25" i="6" s="1"/>
  <c r="D39" i="6" s="1"/>
  <c r="D40" i="6" s="1"/>
  <c r="C23" i="6"/>
  <c r="C28" i="6" s="1"/>
  <c r="O22" i="6"/>
  <c r="O21" i="6"/>
  <c r="O20" i="6"/>
  <c r="O19" i="6"/>
  <c r="O18" i="6"/>
  <c r="O17" i="6"/>
  <c r="O16" i="6"/>
  <c r="O15" i="6"/>
  <c r="O13" i="6"/>
  <c r="O12" i="6"/>
  <c r="O11" i="6"/>
  <c r="O10" i="6"/>
  <c r="O9" i="6"/>
  <c r="O7" i="6"/>
  <c r="O5" i="6"/>
  <c r="K38" i="5"/>
  <c r="O4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O30" i="5"/>
  <c r="O29" i="5"/>
  <c r="N23" i="5"/>
  <c r="N25" i="5" s="1"/>
  <c r="N39" i="5" s="1"/>
  <c r="N40" i="5" s="1"/>
  <c r="M23" i="5"/>
  <c r="M28" i="5" s="1"/>
  <c r="L23" i="5"/>
  <c r="L28" i="5" s="1"/>
  <c r="K23" i="5"/>
  <c r="K28" i="5" s="1"/>
  <c r="J23" i="5"/>
  <c r="J25" i="5" s="1"/>
  <c r="J39" i="5" s="1"/>
  <c r="J40" i="5" s="1"/>
  <c r="I23" i="5"/>
  <c r="I28" i="5" s="1"/>
  <c r="H23" i="5"/>
  <c r="H28" i="5" s="1"/>
  <c r="G23" i="5"/>
  <c r="G28" i="5" s="1"/>
  <c r="F23" i="5"/>
  <c r="F25" i="5" s="1"/>
  <c r="F39" i="5" s="1"/>
  <c r="F40" i="5" s="1"/>
  <c r="E23" i="5"/>
  <c r="E28" i="5" s="1"/>
  <c r="E33" i="5" s="1"/>
  <c r="E34" i="5" s="1"/>
  <c r="D23" i="5"/>
  <c r="D28" i="5" s="1"/>
  <c r="C23" i="5"/>
  <c r="C28" i="5" s="1"/>
  <c r="O22" i="5"/>
  <c r="O21" i="5"/>
  <c r="O20" i="5"/>
  <c r="O19" i="5"/>
  <c r="O18" i="5"/>
  <c r="O17" i="5"/>
  <c r="O16" i="5"/>
  <c r="O15" i="5"/>
  <c r="O13" i="5"/>
  <c r="O12" i="5"/>
  <c r="O11" i="5"/>
  <c r="O10" i="5"/>
  <c r="O9" i="5"/>
  <c r="O7" i="5"/>
  <c r="O5" i="5"/>
  <c r="M38" i="4"/>
  <c r="K23" i="4"/>
  <c r="C39" i="4"/>
  <c r="O13" i="4"/>
  <c r="C23" i="4"/>
  <c r="C25" i="4" s="1"/>
  <c r="N23" i="4"/>
  <c r="N28" i="4" s="1"/>
  <c r="O16" i="4"/>
  <c r="O17" i="4"/>
  <c r="O18" i="4"/>
  <c r="O19" i="4"/>
  <c r="O20" i="4"/>
  <c r="O21" i="4"/>
  <c r="O22" i="4"/>
  <c r="O6" i="2"/>
  <c r="P9" i="2"/>
  <c r="G14" i="2"/>
  <c r="G15" i="2" s="1"/>
  <c r="I4" i="2"/>
  <c r="I5" i="2" s="1"/>
  <c r="F32" i="4"/>
  <c r="I32" i="4"/>
  <c r="O30" i="4"/>
  <c r="O42" i="4"/>
  <c r="N32" i="4"/>
  <c r="M32" i="4"/>
  <c r="L32" i="4"/>
  <c r="J32" i="4"/>
  <c r="H32" i="4"/>
  <c r="G32" i="4"/>
  <c r="E32" i="4"/>
  <c r="D32" i="4"/>
  <c r="C32" i="4"/>
  <c r="K32" i="4"/>
  <c r="O29" i="4"/>
  <c r="K28" i="4"/>
  <c r="J23" i="4"/>
  <c r="I23" i="4"/>
  <c r="I28" i="4" s="1"/>
  <c r="H23" i="4"/>
  <c r="G23" i="4"/>
  <c r="G28" i="4" s="1"/>
  <c r="F23" i="4"/>
  <c r="F28" i="4" s="1"/>
  <c r="E23" i="4"/>
  <c r="E28" i="4" s="1"/>
  <c r="D23" i="4"/>
  <c r="O15" i="4"/>
  <c r="O12" i="4"/>
  <c r="O11" i="4"/>
  <c r="O9" i="4"/>
  <c r="O7" i="4"/>
  <c r="O5" i="4"/>
  <c r="K20" i="2"/>
  <c r="L20" i="2"/>
  <c r="I33" i="6" l="1"/>
  <c r="I34" i="6" s="1"/>
  <c r="J33" i="6"/>
  <c r="J34" i="6" s="1"/>
  <c r="F33" i="6"/>
  <c r="F34" i="6" s="1"/>
  <c r="G33" i="6"/>
  <c r="G34" i="6" s="1"/>
  <c r="H33" i="6"/>
  <c r="H34" i="6" s="1"/>
  <c r="D28" i="6"/>
  <c r="D33" i="6" s="1"/>
  <c r="D34" i="6" s="1"/>
  <c r="E28" i="6"/>
  <c r="E33" i="6" s="1"/>
  <c r="E34" i="6" s="1"/>
  <c r="C33" i="6"/>
  <c r="K28" i="6"/>
  <c r="K33" i="6" s="1"/>
  <c r="K34" i="6" s="1"/>
  <c r="M25" i="6"/>
  <c r="L28" i="6"/>
  <c r="L33" i="6" s="1"/>
  <c r="L34" i="6" s="1"/>
  <c r="O23" i="6"/>
  <c r="O25" i="6" s="1"/>
  <c r="N25" i="6"/>
  <c r="N39" i="6" s="1"/>
  <c r="N40" i="6" s="1"/>
  <c r="C25" i="6"/>
  <c r="C39" i="6" s="1"/>
  <c r="F25" i="6"/>
  <c r="F39" i="6" s="1"/>
  <c r="F40" i="6" s="1"/>
  <c r="G25" i="6"/>
  <c r="G39" i="6" s="1"/>
  <c r="G40" i="6" s="1"/>
  <c r="H25" i="6"/>
  <c r="H39" i="6" s="1"/>
  <c r="H40" i="6" s="1"/>
  <c r="M33" i="5"/>
  <c r="M34" i="5" s="1"/>
  <c r="L33" i="5"/>
  <c r="L34" i="5" s="1"/>
  <c r="G33" i="5"/>
  <c r="G34" i="5" s="1"/>
  <c r="K33" i="5"/>
  <c r="K34" i="5" s="1"/>
  <c r="I33" i="5"/>
  <c r="I34" i="5" s="1"/>
  <c r="H33" i="5"/>
  <c r="H34" i="5" s="1"/>
  <c r="E25" i="5"/>
  <c r="E39" i="5" s="1"/>
  <c r="E40" i="5" s="1"/>
  <c r="D33" i="5"/>
  <c r="D34" i="5" s="1"/>
  <c r="O32" i="5"/>
  <c r="M25" i="5"/>
  <c r="M40" i="5" s="1"/>
  <c r="O23" i="5"/>
  <c r="O25" i="5" s="1"/>
  <c r="I25" i="5"/>
  <c r="I39" i="5" s="1"/>
  <c r="I40" i="5" s="1"/>
  <c r="C33" i="5"/>
  <c r="F28" i="5"/>
  <c r="F33" i="5" s="1"/>
  <c r="F34" i="5" s="1"/>
  <c r="J28" i="5"/>
  <c r="J33" i="5" s="1"/>
  <c r="J34" i="5" s="1"/>
  <c r="N28" i="5"/>
  <c r="N33" i="5" s="1"/>
  <c r="N34" i="5" s="1"/>
  <c r="O38" i="5"/>
  <c r="C25" i="5"/>
  <c r="C39" i="5" s="1"/>
  <c r="G25" i="5"/>
  <c r="G39" i="5" s="1"/>
  <c r="G40" i="5" s="1"/>
  <c r="K25" i="5"/>
  <c r="K39" i="5" s="1"/>
  <c r="K40" i="5" s="1"/>
  <c r="D25" i="5"/>
  <c r="D39" i="5" s="1"/>
  <c r="D40" i="5" s="1"/>
  <c r="H25" i="5"/>
  <c r="H39" i="5" s="1"/>
  <c r="H40" i="5" s="1"/>
  <c r="L25" i="5"/>
  <c r="L39" i="5" s="1"/>
  <c r="L40" i="5" s="1"/>
  <c r="C28" i="4"/>
  <c r="C33" i="4" s="1"/>
  <c r="H28" i="4"/>
  <c r="H33" i="4" s="1"/>
  <c r="H34" i="4" s="1"/>
  <c r="D28" i="4"/>
  <c r="D33" i="4" s="1"/>
  <c r="D34" i="4" s="1"/>
  <c r="J28" i="4"/>
  <c r="J33" i="4" s="1"/>
  <c r="J34" i="4" s="1"/>
  <c r="F25" i="4"/>
  <c r="F39" i="4" s="1"/>
  <c r="I25" i="4"/>
  <c r="I39" i="4" s="1"/>
  <c r="I40" i="4" s="1"/>
  <c r="F33" i="4"/>
  <c r="F34" i="4" s="1"/>
  <c r="O38" i="4"/>
  <c r="J25" i="4"/>
  <c r="J39" i="4" s="1"/>
  <c r="J40" i="4" s="1"/>
  <c r="K33" i="4"/>
  <c r="K34" i="4" s="1"/>
  <c r="F40" i="4"/>
  <c r="I33" i="4"/>
  <c r="I34" i="4" s="1"/>
  <c r="G33" i="4"/>
  <c r="G34" i="4" s="1"/>
  <c r="H40" i="4"/>
  <c r="O32" i="4"/>
  <c r="E25" i="4"/>
  <c r="E39" i="4" s="1"/>
  <c r="E40" i="4" s="1"/>
  <c r="D25" i="4"/>
  <c r="D39" i="4" s="1"/>
  <c r="D40" i="4" s="1"/>
  <c r="L23" i="4"/>
  <c r="L28" i="4" s="1"/>
  <c r="O10" i="4"/>
  <c r="O23" i="4" s="1"/>
  <c r="G25" i="4"/>
  <c r="G39" i="4" s="1"/>
  <c r="G40" i="4" s="1"/>
  <c r="K25" i="4"/>
  <c r="K39" i="4" s="1"/>
  <c r="K40" i="4" s="1"/>
  <c r="O31" i="4"/>
  <c r="C40" i="4"/>
  <c r="H25" i="4"/>
  <c r="H39" i="4" s="1"/>
  <c r="M23" i="4"/>
  <c r="M28" i="4" s="1"/>
  <c r="E33" i="4"/>
  <c r="E34" i="4" s="1"/>
  <c r="M20" i="2"/>
  <c r="O28" i="6" l="1"/>
  <c r="C34" i="6"/>
  <c r="O33" i="6"/>
  <c r="C40" i="6"/>
  <c r="O40" i="6" s="1"/>
  <c r="O39" i="6"/>
  <c r="C34" i="5"/>
  <c r="O33" i="5"/>
  <c r="C40" i="5"/>
  <c r="O40" i="5" s="1"/>
  <c r="O39" i="5"/>
  <c r="O28" i="5"/>
  <c r="N25" i="4"/>
  <c r="N39" i="4" s="1"/>
  <c r="N40" i="4" s="1"/>
  <c r="N33" i="4"/>
  <c r="N34" i="4" s="1"/>
  <c r="M33" i="4"/>
  <c r="M34" i="4" s="1"/>
  <c r="L33" i="4"/>
  <c r="L34" i="4" s="1"/>
  <c r="C34" i="4"/>
  <c r="O25" i="4"/>
  <c r="L25" i="4"/>
  <c r="L39" i="4" s="1"/>
  <c r="L40" i="4" s="1"/>
  <c r="M25" i="4"/>
  <c r="M39" i="4" s="1"/>
  <c r="M40" i="4" s="1"/>
  <c r="O39" i="4" l="1"/>
  <c r="O40" i="4"/>
  <c r="O28" i="4"/>
  <c r="O33" i="4"/>
</calcChain>
</file>

<file path=xl/sharedStrings.xml><?xml version="1.0" encoding="utf-8"?>
<sst xmlns="http://schemas.openxmlformats.org/spreadsheetml/2006/main" count="99" uniqueCount="43">
  <si>
    <t>N°</t>
  </si>
  <si>
    <t>Libellé</t>
  </si>
  <si>
    <t>TOTAL</t>
  </si>
  <si>
    <t>C.A. Facturé H.T.</t>
  </si>
  <si>
    <t>TVA THEORIQUE 20%</t>
  </si>
  <si>
    <t>TOTAL C.A. TAXABLE</t>
  </si>
  <si>
    <t>TOTAL COMPTE 445710</t>
  </si>
  <si>
    <t>TOTAL TVA EN COMPTA</t>
  </si>
  <si>
    <t>DECLARATIONS CA3</t>
  </si>
  <si>
    <t>TVA DECLAREE</t>
  </si>
  <si>
    <t>Déduction TVA/factures d'acompte</t>
  </si>
  <si>
    <t>ecart en TVA</t>
  </si>
  <si>
    <t>ecart en base</t>
  </si>
  <si>
    <t>ECART (+)=trop déclaré (-) pas assez déclaré</t>
  </si>
  <si>
    <t>ttc</t>
  </si>
  <si>
    <t>ht</t>
  </si>
  <si>
    <t>tva</t>
  </si>
  <si>
    <t>théo</t>
  </si>
  <si>
    <t>réel</t>
  </si>
  <si>
    <t>CA TAXABLE DECLARE</t>
  </si>
  <si>
    <t>CA TAXABLE REEL</t>
  </si>
  <si>
    <t>TOTAL COMPTE 445870</t>
  </si>
  <si>
    <t>SAS CARROSSERIE AUTOPASSION</t>
  </si>
  <si>
    <t>TVA EX 2023/2024</t>
  </si>
  <si>
    <t>TOTAL DES VENTES H.T.</t>
  </si>
  <si>
    <t>PORTS &amp; FRAIS REFACTURES</t>
  </si>
  <si>
    <t>PROVENANT DE EMERAUDE COMPTA</t>
  </si>
  <si>
    <t>TVA EX 2024/2025</t>
  </si>
  <si>
    <t>MO MECANIQUE T1 T2 T3</t>
  </si>
  <si>
    <t>MO PEINTURE</t>
  </si>
  <si>
    <t>CONTRÔLE TECHNIQUE</t>
  </si>
  <si>
    <t>MO SOUS TRAITEE</t>
  </si>
  <si>
    <t>VENTES DE PIECES</t>
  </si>
  <si>
    <t>INGREDIENTS PEINTURE</t>
  </si>
  <si>
    <t>PETITES FOURNITURES</t>
  </si>
  <si>
    <t>CARBURANT</t>
  </si>
  <si>
    <t>GARDIENNAGE</t>
  </si>
  <si>
    <t>RECYCLAGE DECHETS</t>
  </si>
  <si>
    <t>KMS SUR VEHICULES DE REMPLACEMENT</t>
  </si>
  <si>
    <t>RRR ACCORDEES</t>
  </si>
  <si>
    <t>MO CARROSSERIE</t>
  </si>
  <si>
    <t xml:space="preserve"> </t>
  </si>
  <si>
    <t>TVA EX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</si>
</sst>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Blue]\+#,##0.00;[Red]\-#,##0.00"/>
    <numFmt numFmtId="165" formatCode="#,##0.00_ ;[Red]\-#,##0.00\ "/>
    <numFmt numFmtId="166" formatCode="[Blue]\+#,##0;[Red]\-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3" fontId="0" fillId="0" borderId="0" xfId="0" applyNumberFormat="1"/>
    <xf numFmtId="164" fontId="4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1" fillId="6" borderId="1" xfId="0" applyFont="1" applyFill="1" applyBorder="1" applyAlignment="1">
      <alignment horizontal="right" vertical="center"/>
    </xf>
    <xf numFmtId="4" fontId="0" fillId="6" borderId="1" xfId="0" applyNumberFormat="1" applyFill="1" applyBorder="1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2" fontId="0" fillId="0" borderId="0" xfId="0" applyNumberFormat="1"/>
    <xf numFmtId="3" fontId="0" fillId="0" borderId="1" xfId="0" applyNumberFormat="1" applyBorder="1"/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workbookViewId="0">
      <pane ySplit="4" topLeftCell="A5" activePane="bottomLeft" state="frozen"/>
      <selection pane="bottomLeft" activeCell="N30" sqref="N30"/>
    </sheetView>
  </sheetViews>
  <sheetFormatPr baseColWidth="10" defaultRowHeight="14.4" x14ac:dyDescent="0.3"/>
  <cols>
    <col min="1" max="1" width="8.88671875" customWidth="1"/>
    <col min="2" max="2" width="40" bestFit="1" customWidth="1"/>
    <col min="3" max="15" width="13.6640625" customWidth="1"/>
  </cols>
  <sheetData>
    <row r="1" spans="1:15" x14ac:dyDescent="0.3">
      <c r="A1" s="2" t="s">
        <v>22</v>
      </c>
    </row>
    <row r="2" spans="1:15" ht="15.6" x14ac:dyDescent="0.3">
      <c r="A2" s="9" t="s">
        <v>23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8" x14ac:dyDescent="0.3">
      <c r="A3" s="3" t="s">
        <v>0</v>
      </c>
      <c r="B3" s="3" t="s">
        <v>1</v>
      </c>
      <c r="C3" s="4">
        <v>45200</v>
      </c>
      <c r="D3" s="4">
        <v>45231</v>
      </c>
      <c r="E3" s="4">
        <v>45261</v>
      </c>
      <c r="F3" s="4">
        <v>45292</v>
      </c>
      <c r="G3" s="4">
        <v>45323</v>
      </c>
      <c r="H3" s="4">
        <v>45352</v>
      </c>
      <c r="I3" s="4">
        <v>45383</v>
      </c>
      <c r="J3" s="4">
        <v>45413</v>
      </c>
      <c r="K3" s="4">
        <v>45444</v>
      </c>
      <c r="L3" s="4">
        <v>45474</v>
      </c>
      <c r="M3" s="4">
        <v>45505</v>
      </c>
      <c r="N3" s="4">
        <v>45536</v>
      </c>
      <c r="O3" s="4" t="s">
        <v>2</v>
      </c>
    </row>
    <row r="4" spans="1:15" ht="12.75" customHeight="1" x14ac:dyDescent="0.3">
      <c r="A4" s="17"/>
      <c r="B4" s="22" t="s">
        <v>26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x14ac:dyDescent="0.3">
      <c r="A5" s="9">
        <v>70610000</v>
      </c>
      <c r="B5" s="10"/>
      <c r="C5" s="5"/>
      <c r="D5" s="5"/>
      <c r="E5" s="5"/>
      <c r="F5" s="5"/>
      <c r="G5" s="5">
        <v>14625.31</v>
      </c>
      <c r="H5" s="5">
        <v>29627.51</v>
      </c>
      <c r="I5" s="5">
        <v>23248.57</v>
      </c>
      <c r="J5" s="5">
        <v>34908.36</v>
      </c>
      <c r="K5" s="5">
        <v>20165.96</v>
      </c>
      <c r="L5" s="5">
        <v>35223.03</v>
      </c>
      <c r="M5" s="5">
        <v>9048.83</v>
      </c>
      <c r="N5" s="5">
        <v>20345.02</v>
      </c>
      <c r="O5" s="7">
        <f>SUM(C5:N5)</f>
        <v>187192.58999999997</v>
      </c>
    </row>
    <row r="6" spans="1:15" x14ac:dyDescent="0.3">
      <c r="A6" s="9">
        <v>70620000</v>
      </c>
      <c r="B6" s="10"/>
      <c r="C6" s="5"/>
      <c r="D6" s="5"/>
      <c r="E6" s="5"/>
      <c r="F6" s="5"/>
      <c r="G6" s="5"/>
      <c r="H6" s="5">
        <v>150.75</v>
      </c>
      <c r="I6" s="5"/>
      <c r="J6" s="5"/>
      <c r="K6" s="5">
        <v>145</v>
      </c>
      <c r="L6" s="5"/>
      <c r="M6" s="5">
        <v>112</v>
      </c>
      <c r="N6" s="5">
        <v>179.2</v>
      </c>
      <c r="O6" s="7"/>
    </row>
    <row r="7" spans="1:15" x14ac:dyDescent="0.3">
      <c r="A7" s="9">
        <v>70630000</v>
      </c>
      <c r="B7" s="10"/>
      <c r="C7" s="5"/>
      <c r="D7" s="5"/>
      <c r="E7" s="5"/>
      <c r="F7" s="5"/>
      <c r="G7" s="5">
        <v>14736.77</v>
      </c>
      <c r="H7" s="5">
        <v>21962.29</v>
      </c>
      <c r="I7" s="5">
        <v>17630.490000000002</v>
      </c>
      <c r="J7" s="5">
        <v>21626.6</v>
      </c>
      <c r="K7" s="5">
        <v>14189.5</v>
      </c>
      <c r="L7" s="5">
        <v>22291.21</v>
      </c>
      <c r="M7" s="5">
        <v>7597.49</v>
      </c>
      <c r="N7" s="5">
        <v>16561.93</v>
      </c>
      <c r="O7" s="7">
        <f t="shared" ref="O7:O22" si="0">SUM(C7:N7)</f>
        <v>136596.28</v>
      </c>
    </row>
    <row r="8" spans="1:15" x14ac:dyDescent="0.3">
      <c r="A8" s="9">
        <v>70640000</v>
      </c>
      <c r="B8" s="10"/>
      <c r="C8" s="5"/>
      <c r="D8" s="5"/>
      <c r="E8" s="5"/>
      <c r="F8" s="5"/>
      <c r="G8" s="5"/>
      <c r="H8" s="5">
        <v>48</v>
      </c>
      <c r="I8" s="5"/>
      <c r="J8" s="5"/>
      <c r="K8" s="5"/>
      <c r="L8" s="5"/>
      <c r="M8" s="5"/>
      <c r="N8" s="5"/>
      <c r="O8" s="7"/>
    </row>
    <row r="9" spans="1:15" x14ac:dyDescent="0.3">
      <c r="A9" s="9">
        <v>70650000</v>
      </c>
      <c r="B9" s="10"/>
      <c r="C9" s="5"/>
      <c r="D9" s="5"/>
      <c r="E9" s="5"/>
      <c r="F9" s="5"/>
      <c r="G9" s="5">
        <v>740</v>
      </c>
      <c r="H9" s="5">
        <v>1365</v>
      </c>
      <c r="I9" s="5">
        <v>2105.6</v>
      </c>
      <c r="J9" s="5">
        <v>4271.62</v>
      </c>
      <c r="K9" s="5">
        <v>532</v>
      </c>
      <c r="L9" s="5">
        <v>2485.71</v>
      </c>
      <c r="M9" s="5">
        <v>5647.25</v>
      </c>
      <c r="N9" s="5">
        <v>3986.95</v>
      </c>
      <c r="O9" s="7">
        <f t="shared" si="0"/>
        <v>21134.13</v>
      </c>
    </row>
    <row r="10" spans="1:15" x14ac:dyDescent="0.3">
      <c r="A10" s="9">
        <v>70700000</v>
      </c>
      <c r="B10" s="10"/>
      <c r="C10" s="5"/>
      <c r="D10" s="5"/>
      <c r="E10" s="5"/>
      <c r="F10" s="5"/>
      <c r="G10" s="5">
        <v>15309</v>
      </c>
      <c r="H10" s="5">
        <v>70451.12</v>
      </c>
      <c r="I10" s="5">
        <v>59865.23</v>
      </c>
      <c r="J10" s="5">
        <v>64678.39</v>
      </c>
      <c r="K10" s="5">
        <v>50062.15</v>
      </c>
      <c r="L10" s="5">
        <v>49636</v>
      </c>
      <c r="M10" s="5">
        <v>23523.45</v>
      </c>
      <c r="N10" s="5">
        <v>66648.88</v>
      </c>
      <c r="O10" s="7">
        <f t="shared" si="0"/>
        <v>400174.22000000003</v>
      </c>
    </row>
    <row r="11" spans="1:15" x14ac:dyDescent="0.3">
      <c r="A11" s="9">
        <v>70710000</v>
      </c>
      <c r="B11" s="10"/>
      <c r="C11" s="5"/>
      <c r="D11" s="5"/>
      <c r="E11" s="5"/>
      <c r="F11" s="5"/>
      <c r="G11" s="5">
        <v>9452.2999999999993</v>
      </c>
      <c r="H11" s="5">
        <v>14844.74</v>
      </c>
      <c r="I11" s="5">
        <v>12076.82</v>
      </c>
      <c r="J11" s="5">
        <v>14590.79</v>
      </c>
      <c r="K11" s="5">
        <v>9727.99</v>
      </c>
      <c r="L11" s="5">
        <v>15516.79</v>
      </c>
      <c r="M11" s="5">
        <v>4980.24</v>
      </c>
      <c r="N11" s="5">
        <v>11469.63</v>
      </c>
      <c r="O11" s="7">
        <f t="shared" si="0"/>
        <v>92659.3</v>
      </c>
    </row>
    <row r="12" spans="1:15" x14ac:dyDescent="0.3">
      <c r="A12" s="9">
        <v>70750000</v>
      </c>
      <c r="B12" s="10"/>
      <c r="C12" s="5"/>
      <c r="D12" s="5"/>
      <c r="E12" s="5"/>
      <c r="F12" s="5"/>
      <c r="G12" s="5">
        <v>377</v>
      </c>
      <c r="H12" s="5">
        <v>1079</v>
      </c>
      <c r="I12" s="5">
        <v>871</v>
      </c>
      <c r="J12" s="5">
        <v>819</v>
      </c>
      <c r="K12" s="5">
        <v>706.4</v>
      </c>
      <c r="L12" s="5">
        <v>988</v>
      </c>
      <c r="M12" s="5">
        <v>327.5</v>
      </c>
      <c r="N12" s="5">
        <v>780</v>
      </c>
      <c r="O12" s="7">
        <f t="shared" si="0"/>
        <v>5947.9</v>
      </c>
    </row>
    <row r="13" spans="1:15" x14ac:dyDescent="0.3">
      <c r="A13" s="9">
        <v>70760000</v>
      </c>
      <c r="B13" s="10"/>
      <c r="C13" s="5"/>
      <c r="D13" s="5"/>
      <c r="E13" s="5"/>
      <c r="F13" s="5"/>
      <c r="G13" s="5"/>
      <c r="H13" s="5">
        <v>16.670000000000002</v>
      </c>
      <c r="I13" s="5">
        <v>10</v>
      </c>
      <c r="J13" s="5">
        <v>0</v>
      </c>
      <c r="K13" s="5">
        <v>36.67</v>
      </c>
      <c r="L13" s="5"/>
      <c r="M13" s="5"/>
      <c r="N13" s="5"/>
      <c r="O13" s="7">
        <f t="shared" si="0"/>
        <v>63.34</v>
      </c>
    </row>
    <row r="14" spans="1:15" x14ac:dyDescent="0.3">
      <c r="A14" s="9">
        <v>70850000</v>
      </c>
      <c r="B14" s="10" t="s">
        <v>25</v>
      </c>
      <c r="C14" s="5"/>
      <c r="D14" s="5"/>
      <c r="E14" s="5"/>
      <c r="F14" s="5"/>
      <c r="G14" s="5">
        <v>35</v>
      </c>
      <c r="H14" s="5"/>
      <c r="I14" s="5"/>
      <c r="J14" s="5"/>
      <c r="K14" s="5"/>
      <c r="L14" s="5"/>
      <c r="M14" s="5">
        <v>59</v>
      </c>
      <c r="N14" s="5">
        <v>126.5</v>
      </c>
      <c r="O14" s="7"/>
    </row>
    <row r="15" spans="1:15" x14ac:dyDescent="0.3">
      <c r="A15" s="9">
        <v>70860000</v>
      </c>
      <c r="B15" s="10"/>
      <c r="C15" s="5"/>
      <c r="D15" s="5"/>
      <c r="E15" s="5"/>
      <c r="F15" s="5"/>
      <c r="G15" s="5"/>
      <c r="H15" s="5">
        <v>286</v>
      </c>
      <c r="I15" s="5"/>
      <c r="J15" s="5">
        <v>166.67</v>
      </c>
      <c r="K15" s="5">
        <v>396</v>
      </c>
      <c r="L15" s="5"/>
      <c r="M15" s="5"/>
      <c r="N15" s="5"/>
      <c r="O15" s="7">
        <f t="shared" si="0"/>
        <v>848.67</v>
      </c>
    </row>
    <row r="16" spans="1:15" x14ac:dyDescent="0.3">
      <c r="A16" s="9">
        <v>70870000</v>
      </c>
      <c r="B16" s="10"/>
      <c r="C16" s="5"/>
      <c r="D16" s="5"/>
      <c r="E16" s="5"/>
      <c r="F16" s="5"/>
      <c r="G16" s="5">
        <v>217</v>
      </c>
      <c r="H16" s="5">
        <v>589</v>
      </c>
      <c r="I16" s="5">
        <v>483</v>
      </c>
      <c r="J16" s="5">
        <v>441</v>
      </c>
      <c r="K16" s="5">
        <v>401</v>
      </c>
      <c r="L16" s="5">
        <v>561</v>
      </c>
      <c r="M16" s="5">
        <v>175</v>
      </c>
      <c r="N16" s="5">
        <v>456</v>
      </c>
      <c r="O16" s="7">
        <f t="shared" si="0"/>
        <v>3323</v>
      </c>
    </row>
    <row r="17" spans="1:15" x14ac:dyDescent="0.3">
      <c r="A17" s="9">
        <v>70885000</v>
      </c>
      <c r="B17" s="10"/>
      <c r="C17" s="5"/>
      <c r="D17" s="5"/>
      <c r="E17" s="5"/>
      <c r="F17" s="5"/>
      <c r="G17" s="5">
        <v>277.38</v>
      </c>
      <c r="H17" s="5">
        <v>290.58</v>
      </c>
      <c r="I17" s="5">
        <v>360.07</v>
      </c>
      <c r="J17" s="5">
        <v>333.76</v>
      </c>
      <c r="K17" s="5">
        <v>196.88</v>
      </c>
      <c r="L17" s="5">
        <v>163.86</v>
      </c>
      <c r="M17" s="5">
        <v>120.34</v>
      </c>
      <c r="N17" s="5">
        <v>342.15</v>
      </c>
      <c r="O17" s="7">
        <f t="shared" si="0"/>
        <v>2085.02</v>
      </c>
    </row>
    <row r="18" spans="1:15" x14ac:dyDescent="0.3">
      <c r="A18" s="33">
        <v>70900000</v>
      </c>
      <c r="B18" s="34"/>
      <c r="C18" s="35"/>
      <c r="D18" s="35"/>
      <c r="E18" s="35"/>
      <c r="F18" s="35"/>
      <c r="G18" s="35">
        <v>-887.87</v>
      </c>
      <c r="H18" s="35">
        <v>-4963.08</v>
      </c>
      <c r="I18" s="35">
        <v>-2700.04</v>
      </c>
      <c r="J18" s="35">
        <v>-4347.1000000000004</v>
      </c>
      <c r="K18" s="35">
        <v>-3292.99</v>
      </c>
      <c r="L18" s="35">
        <v>-4028.95</v>
      </c>
      <c r="M18" s="35">
        <v>-1491</v>
      </c>
      <c r="N18" s="35">
        <v>-4246.6000000000004</v>
      </c>
      <c r="O18" s="36">
        <f t="shared" si="0"/>
        <v>-25957.629999999997</v>
      </c>
    </row>
    <row r="19" spans="1:15" x14ac:dyDescent="0.3">
      <c r="A19" s="9"/>
      <c r="B19" s="1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7">
        <f t="shared" si="0"/>
        <v>0</v>
      </c>
    </row>
    <row r="20" spans="1:15" x14ac:dyDescent="0.3">
      <c r="A20" s="9"/>
      <c r="B20" s="1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>
        <f t="shared" si="0"/>
        <v>0</v>
      </c>
    </row>
    <row r="21" spans="1:15" x14ac:dyDescent="0.3">
      <c r="A21" s="9"/>
      <c r="B21" s="1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7">
        <f t="shared" si="0"/>
        <v>0</v>
      </c>
    </row>
    <row r="22" spans="1:15" x14ac:dyDescent="0.3">
      <c r="A22" s="10"/>
      <c r="B22" s="1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7">
        <f t="shared" si="0"/>
        <v>0</v>
      </c>
    </row>
    <row r="23" spans="1:15" x14ac:dyDescent="0.3">
      <c r="A23" s="19"/>
      <c r="B23" s="20" t="s">
        <v>5</v>
      </c>
      <c r="C23" s="21">
        <f t="shared" ref="C23:O23" si="1">SUBTOTAL(9,C5:C22)</f>
        <v>0</v>
      </c>
      <c r="D23" s="21">
        <f t="shared" si="1"/>
        <v>0</v>
      </c>
      <c r="E23" s="21">
        <f t="shared" si="1"/>
        <v>0</v>
      </c>
      <c r="F23" s="21">
        <f t="shared" si="1"/>
        <v>0</v>
      </c>
      <c r="G23" s="21">
        <f t="shared" si="1"/>
        <v>54881.89</v>
      </c>
      <c r="H23" s="21">
        <f t="shared" si="1"/>
        <v>135747.58000000002</v>
      </c>
      <c r="I23" s="21">
        <f t="shared" si="1"/>
        <v>113950.74</v>
      </c>
      <c r="J23" s="21">
        <f t="shared" si="1"/>
        <v>137489.09000000003</v>
      </c>
      <c r="K23" s="21">
        <f>SUBTOTAL(9,K5:K22)</f>
        <v>93266.559999999998</v>
      </c>
      <c r="L23" s="21">
        <f t="shared" si="1"/>
        <v>122836.65</v>
      </c>
      <c r="M23" s="21">
        <f t="shared" si="1"/>
        <v>50100.1</v>
      </c>
      <c r="N23" s="21">
        <f t="shared" si="1"/>
        <v>116649.66</v>
      </c>
      <c r="O23" s="21">
        <f t="shared" si="1"/>
        <v>824066.82000000007</v>
      </c>
    </row>
    <row r="24" spans="1:15" x14ac:dyDescent="0.3">
      <c r="A24" s="9"/>
      <c r="B24" s="1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7"/>
    </row>
    <row r="25" spans="1:15" ht="15.6" x14ac:dyDescent="0.3">
      <c r="A25" s="10"/>
      <c r="B25" s="22" t="s">
        <v>24</v>
      </c>
      <c r="C25" s="23">
        <f t="shared" ref="C25:O25" si="2">SUBTOTAL(9,C5:C24)</f>
        <v>0</v>
      </c>
      <c r="D25" s="23">
        <f t="shared" si="2"/>
        <v>0</v>
      </c>
      <c r="E25" s="23">
        <f t="shared" si="2"/>
        <v>0</v>
      </c>
      <c r="F25" s="23">
        <f t="shared" si="2"/>
        <v>0</v>
      </c>
      <c r="G25" s="23">
        <f t="shared" si="2"/>
        <v>54881.89</v>
      </c>
      <c r="H25" s="23">
        <f t="shared" si="2"/>
        <v>135747.58000000002</v>
      </c>
      <c r="I25" s="23">
        <f t="shared" si="2"/>
        <v>113950.74</v>
      </c>
      <c r="J25" s="23">
        <f t="shared" si="2"/>
        <v>137489.09000000003</v>
      </c>
      <c r="K25" s="23">
        <f t="shared" si="2"/>
        <v>93266.559999999998</v>
      </c>
      <c r="L25" s="23">
        <f t="shared" si="2"/>
        <v>122836.65</v>
      </c>
      <c r="M25" s="23">
        <f t="shared" si="2"/>
        <v>50100.1</v>
      </c>
      <c r="N25" s="23">
        <f t="shared" si="2"/>
        <v>116649.66</v>
      </c>
      <c r="O25" s="23">
        <f t="shared" si="2"/>
        <v>824066.82000000007</v>
      </c>
    </row>
    <row r="26" spans="1:15" x14ac:dyDescent="0.3">
      <c r="A26" s="9"/>
      <c r="B26" s="10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</row>
    <row r="27" spans="1:15" x14ac:dyDescent="0.3">
      <c r="A27" s="10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/>
    </row>
    <row r="28" spans="1:15" x14ac:dyDescent="0.3">
      <c r="A28" s="10"/>
      <c r="B28" s="25" t="s">
        <v>4</v>
      </c>
      <c r="C28" s="26">
        <f>(C23)*20%</f>
        <v>0</v>
      </c>
      <c r="D28" s="26">
        <f t="shared" ref="D28:N28" si="3">(D23)*20%</f>
        <v>0</v>
      </c>
      <c r="E28" s="26">
        <f t="shared" si="3"/>
        <v>0</v>
      </c>
      <c r="F28" s="26">
        <f t="shared" si="3"/>
        <v>0</v>
      </c>
      <c r="G28" s="26">
        <f t="shared" si="3"/>
        <v>10976.378000000001</v>
      </c>
      <c r="H28" s="26">
        <f t="shared" si="3"/>
        <v>27149.516000000003</v>
      </c>
      <c r="I28" s="26">
        <f t="shared" si="3"/>
        <v>22790.148000000001</v>
      </c>
      <c r="J28" s="26">
        <f t="shared" si="3"/>
        <v>27497.818000000007</v>
      </c>
      <c r="K28" s="26">
        <f t="shared" si="3"/>
        <v>18653.312000000002</v>
      </c>
      <c r="L28" s="26">
        <f t="shared" si="3"/>
        <v>24567.33</v>
      </c>
      <c r="M28" s="26">
        <f t="shared" si="3"/>
        <v>10020.02</v>
      </c>
      <c r="N28" s="26">
        <f t="shared" si="3"/>
        <v>23329.932000000001</v>
      </c>
      <c r="O28" s="27">
        <f>SUM(C28:N28)</f>
        <v>164984.45400000003</v>
      </c>
    </row>
    <row r="29" spans="1:15" x14ac:dyDescent="0.3">
      <c r="A29" s="10"/>
      <c r="B29" s="6" t="s">
        <v>6</v>
      </c>
      <c r="C29" s="5"/>
      <c r="D29" s="5"/>
      <c r="E29" s="5"/>
      <c r="F29" s="5"/>
      <c r="G29" s="5">
        <v>10976.4</v>
      </c>
      <c r="H29" s="5">
        <v>27149.57</v>
      </c>
      <c r="I29" s="5">
        <v>22786.18</v>
      </c>
      <c r="J29" s="5">
        <v>27497.83</v>
      </c>
      <c r="K29" s="5">
        <v>18653.32</v>
      </c>
      <c r="L29" s="5">
        <v>24567.27</v>
      </c>
      <c r="M29" s="5">
        <v>10020.01</v>
      </c>
      <c r="N29" s="5">
        <v>23329.96</v>
      </c>
      <c r="O29" s="7">
        <f t="shared" ref="O29:O33" si="4">SUM(C29:N29)</f>
        <v>164980.54</v>
      </c>
    </row>
    <row r="30" spans="1:15" x14ac:dyDescent="0.3">
      <c r="A30" s="10"/>
      <c r="B30" s="6" t="s">
        <v>21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7">
        <f t="shared" ref="O30" si="5">SUM(C30:N30)</f>
        <v>0</v>
      </c>
    </row>
    <row r="31" spans="1:15" x14ac:dyDescent="0.3">
      <c r="A31" s="10"/>
      <c r="B31" s="6" t="s">
        <v>10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7">
        <f t="shared" si="4"/>
        <v>0</v>
      </c>
    </row>
    <row r="32" spans="1:15" x14ac:dyDescent="0.3">
      <c r="A32" s="10"/>
      <c r="B32" s="6" t="s">
        <v>7</v>
      </c>
      <c r="C32" s="7">
        <f>SUM(C29:C31)</f>
        <v>0</v>
      </c>
      <c r="D32" s="7">
        <f>SUM(D29:D31)</f>
        <v>0</v>
      </c>
      <c r="E32" s="7">
        <f>SUM(E29:E31)</f>
        <v>0</v>
      </c>
      <c r="F32" s="7">
        <f>SUM(F29:F31)</f>
        <v>0</v>
      </c>
      <c r="G32" s="7">
        <f t="shared" ref="G32:J32" si="6">SUM(G29:G31)</f>
        <v>10976.4</v>
      </c>
      <c r="H32" s="7">
        <f t="shared" si="6"/>
        <v>27149.57</v>
      </c>
      <c r="I32" s="7">
        <f>SUM(I29:I31)</f>
        <v>22786.18</v>
      </c>
      <c r="J32" s="7">
        <f t="shared" si="6"/>
        <v>27497.83</v>
      </c>
      <c r="K32" s="7">
        <f>SUM(K29:K31)</f>
        <v>18653.32</v>
      </c>
      <c r="L32" s="7">
        <f t="shared" ref="L32:N32" si="7">SUM(L29:L31)</f>
        <v>24567.27</v>
      </c>
      <c r="M32" s="7">
        <f t="shared" si="7"/>
        <v>10020.01</v>
      </c>
      <c r="N32" s="7">
        <f t="shared" si="7"/>
        <v>23329.96</v>
      </c>
      <c r="O32" s="7">
        <f t="shared" si="4"/>
        <v>164980.54</v>
      </c>
    </row>
    <row r="33" spans="1:15" ht="15.6" x14ac:dyDescent="0.3">
      <c r="A33" s="10"/>
      <c r="B33" s="8" t="s">
        <v>11</v>
      </c>
      <c r="C33" s="15">
        <f>C28-C32</f>
        <v>0</v>
      </c>
      <c r="D33" s="15">
        <f t="shared" ref="D33:I33" si="8">D28-D32</f>
        <v>0</v>
      </c>
      <c r="E33" s="15">
        <f t="shared" si="8"/>
        <v>0</v>
      </c>
      <c r="F33" s="15">
        <f t="shared" si="8"/>
        <v>0</v>
      </c>
      <c r="G33" s="15">
        <f t="shared" si="8"/>
        <v>-2.1999999999025022E-2</v>
      </c>
      <c r="H33" s="15">
        <f t="shared" si="8"/>
        <v>-5.3999999996449333E-2</v>
      </c>
      <c r="I33" s="15">
        <f t="shared" si="8"/>
        <v>3.9680000000007567</v>
      </c>
      <c r="J33" s="15">
        <f>J28-J32</f>
        <v>-1.1999999995168764E-2</v>
      </c>
      <c r="K33" s="15">
        <f>K28-K32</f>
        <v>-7.9999999979918357E-3</v>
      </c>
      <c r="L33" s="15">
        <f t="shared" ref="L33:M33" si="9">L28-L32</f>
        <v>6.0000000001309672E-2</v>
      </c>
      <c r="M33" s="15">
        <f t="shared" si="9"/>
        <v>1.0000000000218279E-2</v>
      </c>
      <c r="N33" s="15">
        <f>N28-N32</f>
        <v>-2.7999999998428393E-2</v>
      </c>
      <c r="O33" s="7">
        <f t="shared" si="4"/>
        <v>3.9140000000152213</v>
      </c>
    </row>
    <row r="34" spans="1:15" ht="15.6" x14ac:dyDescent="0.3">
      <c r="B34" s="8" t="s">
        <v>12</v>
      </c>
      <c r="C34" s="15">
        <f t="shared" ref="C34:M34" si="10">IF(ABS(C33)&lt;1,,C33/20%)</f>
        <v>0</v>
      </c>
      <c r="D34" s="15">
        <f t="shared" si="10"/>
        <v>0</v>
      </c>
      <c r="E34" s="15">
        <f t="shared" si="10"/>
        <v>0</v>
      </c>
      <c r="F34" s="15">
        <f t="shared" si="10"/>
        <v>0</v>
      </c>
      <c r="G34" s="15">
        <f t="shared" si="10"/>
        <v>0</v>
      </c>
      <c r="H34" s="15">
        <f t="shared" si="10"/>
        <v>0</v>
      </c>
      <c r="I34" s="15">
        <f t="shared" si="10"/>
        <v>19.840000000003783</v>
      </c>
      <c r="J34" s="15">
        <f t="shared" si="10"/>
        <v>0</v>
      </c>
      <c r="K34" s="15">
        <f t="shared" si="10"/>
        <v>0</v>
      </c>
      <c r="L34" s="15">
        <f t="shared" si="10"/>
        <v>0</v>
      </c>
      <c r="M34" s="15">
        <f t="shared" si="10"/>
        <v>0</v>
      </c>
      <c r="N34" s="15">
        <f>IF(ABS(N33)&lt;1,,N33/20%)</f>
        <v>0</v>
      </c>
      <c r="O34" s="7"/>
    </row>
    <row r="35" spans="1:15" x14ac:dyDescent="0.3">
      <c r="F35" s="30"/>
    </row>
    <row r="37" spans="1:15" ht="15.6" x14ac:dyDescent="0.3">
      <c r="B37" s="22" t="s">
        <v>8</v>
      </c>
      <c r="E37" s="1"/>
    </row>
    <row r="38" spans="1:15" x14ac:dyDescent="0.3">
      <c r="B38" s="13" t="s">
        <v>19</v>
      </c>
      <c r="C38" s="32">
        <v>74242</v>
      </c>
      <c r="D38" s="32">
        <v>73063</v>
      </c>
      <c r="E38" s="32">
        <v>64849</v>
      </c>
      <c r="F38" s="32"/>
      <c r="G38" s="32">
        <v>66346</v>
      </c>
      <c r="H38" s="32">
        <v>135748</v>
      </c>
      <c r="I38" s="32">
        <v>0</v>
      </c>
      <c r="J38" s="32">
        <v>251440</v>
      </c>
      <c r="K38" s="32">
        <v>93267</v>
      </c>
      <c r="L38" s="32"/>
      <c r="M38" s="32">
        <f>122837+50100</f>
        <v>172937</v>
      </c>
      <c r="N38" s="32"/>
      <c r="O38" s="32">
        <f>SUM(C38:N38)</f>
        <v>931892</v>
      </c>
    </row>
    <row r="39" spans="1:15" x14ac:dyDescent="0.3">
      <c r="B39" s="1" t="s">
        <v>20</v>
      </c>
      <c r="C39" s="32">
        <f t="shared" ref="C39:H39" si="11">C25</f>
        <v>0</v>
      </c>
      <c r="D39" s="32">
        <f t="shared" si="11"/>
        <v>0</v>
      </c>
      <c r="E39" s="32">
        <f t="shared" si="11"/>
        <v>0</v>
      </c>
      <c r="F39" s="32">
        <f t="shared" si="11"/>
        <v>0</v>
      </c>
      <c r="G39" s="32">
        <f t="shared" si="11"/>
        <v>54881.89</v>
      </c>
      <c r="H39" s="32">
        <f t="shared" si="11"/>
        <v>135747.58000000002</v>
      </c>
      <c r="I39" s="32">
        <f>I25</f>
        <v>113950.74</v>
      </c>
      <c r="J39" s="32">
        <f t="shared" ref="J39:N39" si="12">J25</f>
        <v>137489.09000000003</v>
      </c>
      <c r="K39" s="32">
        <f t="shared" si="12"/>
        <v>93266.559999999998</v>
      </c>
      <c r="L39" s="32">
        <f t="shared" si="12"/>
        <v>122836.65</v>
      </c>
      <c r="M39" s="32">
        <f t="shared" si="12"/>
        <v>50100.1</v>
      </c>
      <c r="N39" s="32">
        <f t="shared" si="12"/>
        <v>116649.66</v>
      </c>
      <c r="O39" s="32">
        <f>SUM(C39:N39)</f>
        <v>824922.27000000014</v>
      </c>
    </row>
    <row r="40" spans="1:15" ht="15.6" x14ac:dyDescent="0.3">
      <c r="B40" s="1" t="s">
        <v>13</v>
      </c>
      <c r="C40" s="24">
        <f>C38-C39</f>
        <v>74242</v>
      </c>
      <c r="D40" s="24">
        <f t="shared" ref="D40:M40" si="13">D38-D39</f>
        <v>73063</v>
      </c>
      <c r="E40" s="24">
        <f t="shared" si="13"/>
        <v>64849</v>
      </c>
      <c r="F40" s="24">
        <f t="shared" si="13"/>
        <v>0</v>
      </c>
      <c r="G40" s="24">
        <f t="shared" si="13"/>
        <v>11464.11</v>
      </c>
      <c r="H40" s="24">
        <f t="shared" si="13"/>
        <v>0.41999999998370185</v>
      </c>
      <c r="I40" s="24">
        <f t="shared" si="13"/>
        <v>-113950.74</v>
      </c>
      <c r="J40" s="24">
        <f t="shared" si="13"/>
        <v>113950.90999999997</v>
      </c>
      <c r="K40" s="24">
        <f t="shared" si="13"/>
        <v>0.44000000000232831</v>
      </c>
      <c r="L40" s="24">
        <f t="shared" si="13"/>
        <v>-122836.65</v>
      </c>
      <c r="M40" s="24">
        <f t="shared" si="13"/>
        <v>122836.9</v>
      </c>
      <c r="N40" s="24">
        <f>N38-N39</f>
        <v>-116649.66</v>
      </c>
      <c r="O40" s="24">
        <f>SUM(C40:N40)</f>
        <v>106969.72999999995</v>
      </c>
    </row>
    <row r="41" spans="1:15" x14ac:dyDescent="0.3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x14ac:dyDescent="0.3">
      <c r="B42" s="13" t="s">
        <v>9</v>
      </c>
      <c r="C42" s="32">
        <v>14848</v>
      </c>
      <c r="D42" s="32">
        <v>0</v>
      </c>
      <c r="E42" s="32">
        <v>27695</v>
      </c>
      <c r="F42" s="32"/>
      <c r="G42" s="32">
        <v>13269</v>
      </c>
      <c r="H42" s="32">
        <v>27150</v>
      </c>
      <c r="I42" s="32">
        <v>0</v>
      </c>
      <c r="J42" s="32">
        <v>50288</v>
      </c>
      <c r="K42" s="32">
        <v>18653</v>
      </c>
      <c r="L42" s="32"/>
      <c r="M42" s="32"/>
      <c r="N42" s="32"/>
      <c r="O42" s="32">
        <f>SUM(C42:N42)</f>
        <v>151903</v>
      </c>
    </row>
    <row r="43" spans="1:15" x14ac:dyDescent="0.3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3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</sheetData>
  <pageMargins left="0.31496062992125984" right="0.31496062992125984" top="0.15748031496062992" bottom="0.55118110236220474" header="0.11811023622047245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5B9F-1B3F-47D7-B34B-DF437843FE51}">
  <sheetPr>
    <pageSetUpPr fitToPage="1"/>
  </sheetPr>
  <dimension ref="A1:P44"/>
  <sheetViews>
    <sheetView tabSelected="1" zoomScale="85" zoomScaleNormal="85" workbookViewId="0">
      <pane ySplit="4" topLeftCell="A5" activePane="bottomLeft" state="frozen"/>
      <selection pane="bottomLeft" activeCell="O40" sqref="O40"/>
    </sheetView>
  </sheetViews>
  <sheetFormatPr baseColWidth="10" defaultRowHeight="14.4" x14ac:dyDescent="0.3"/>
  <cols>
    <col min="1" max="1" width="11.88671875" customWidth="1"/>
    <col min="2" max="2" width="40" bestFit="1" customWidth="1"/>
    <col min="3" max="15" width="13.6640625" customWidth="1"/>
  </cols>
  <sheetData>
    <row r="1" spans="1:16" x14ac:dyDescent="0.3">
      <c r="A1" s="2" t="s">
        <v>22</v>
      </c>
    </row>
    <row r="2" spans="1:16" ht="15.6" x14ac:dyDescent="0.3">
      <c r="A2" s="9" t="s">
        <v>27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8" x14ac:dyDescent="0.3">
      <c r="A3" s="3" t="s">
        <v>0</v>
      </c>
      <c r="B3" s="3" t="s">
        <v>1</v>
      </c>
      <c r="C3" s="4">
        <v>45566</v>
      </c>
      <c r="D3" s="4">
        <v>45597</v>
      </c>
      <c r="E3" s="4">
        <v>45627</v>
      </c>
      <c r="F3" s="4">
        <v>45658</v>
      </c>
      <c r="G3" s="4">
        <v>45689</v>
      </c>
      <c r="H3" s="4">
        <v>45717</v>
      </c>
      <c r="I3" s="4">
        <v>45748</v>
      </c>
      <c r="J3" s="4">
        <v>45778</v>
      </c>
      <c r="K3" s="4">
        <v>45809</v>
      </c>
      <c r="L3" s="4">
        <v>45839</v>
      </c>
      <c r="M3" s="4">
        <v>45870</v>
      </c>
      <c r="N3" s="4">
        <v>45901</v>
      </c>
      <c r="O3" s="4" t="s">
        <v>2</v>
      </c>
      <c r="P3" t="s">
        <v>41</v>
      </c>
    </row>
    <row r="4" spans="1:16" ht="12.75" customHeight="1" x14ac:dyDescent="0.3">
      <c r="A4" s="17"/>
      <c r="B4" s="22" t="s">
        <v>26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x14ac:dyDescent="0.3">
      <c r="A5" s="9">
        <v>70610000</v>
      </c>
      <c r="B5" s="9" t="s">
        <v>40</v>
      </c>
      <c r="C5" s="5">
        <v>30804.18</v>
      </c>
      <c r="D5" s="5">
        <v>20279.45</v>
      </c>
      <c r="E5" s="5">
        <v>29860.83</v>
      </c>
      <c r="F5" s="5">
        <v>30775.78</v>
      </c>
      <c r="G5" s="5">
        <v>26632.61</v>
      </c>
      <c r="H5" s="5">
        <v>31879.64</v>
      </c>
      <c r="I5" s="5">
        <v>33502.57</v>
      </c>
      <c r="J5" s="5">
        <v>37496.6</v>
      </c>
      <c r="K5" s="5">
        <v>31693.39</v>
      </c>
      <c r="L5" s="5">
        <v>26407.24</v>
      </c>
      <c r="M5" s="5">
        <v>4539.12</v>
      </c>
      <c r="N5" s="5">
        <v>36703.760000000002</v>
      </c>
      <c r="O5" s="7">
        <f>SUM(C5:N5)</f>
        <v>340575.17</v>
      </c>
    </row>
    <row r="6" spans="1:16" x14ac:dyDescent="0.3">
      <c r="A6" s="9">
        <v>70620000</v>
      </c>
      <c r="B6" s="9" t="s">
        <v>28</v>
      </c>
      <c r="C6" s="5">
        <v>89</v>
      </c>
      <c r="D6" s="5">
        <v>173</v>
      </c>
      <c r="E6" s="5"/>
      <c r="F6" s="5">
        <v>1644.85</v>
      </c>
      <c r="G6" s="5">
        <v>954.88</v>
      </c>
      <c r="H6" s="5"/>
      <c r="I6" s="5">
        <v>900.03</v>
      </c>
      <c r="J6" s="5"/>
      <c r="K6" s="5">
        <v>297.39999999999998</v>
      </c>
      <c r="L6" s="5">
        <v>57.5</v>
      </c>
      <c r="M6" s="5">
        <v>85</v>
      </c>
      <c r="N6" s="5"/>
      <c r="O6" s="7"/>
    </row>
    <row r="7" spans="1:16" x14ac:dyDescent="0.3">
      <c r="A7" s="9">
        <v>70630000</v>
      </c>
      <c r="B7" s="9" t="s">
        <v>29</v>
      </c>
      <c r="C7" s="5">
        <v>21606.04</v>
      </c>
      <c r="D7" s="5">
        <v>16019.92</v>
      </c>
      <c r="E7" s="5">
        <v>22323.79</v>
      </c>
      <c r="F7" s="5">
        <v>22158.59</v>
      </c>
      <c r="G7" s="5">
        <v>19285.150000000001</v>
      </c>
      <c r="H7" s="5">
        <v>20642.689999999999</v>
      </c>
      <c r="I7" s="5">
        <v>26115.7</v>
      </c>
      <c r="J7" s="5">
        <v>25453.279999999999</v>
      </c>
      <c r="K7" s="5">
        <v>21519.83</v>
      </c>
      <c r="L7" s="5">
        <v>21106.58</v>
      </c>
      <c r="M7" s="5">
        <v>4722.6899999999996</v>
      </c>
      <c r="N7" s="5">
        <v>26901.47</v>
      </c>
      <c r="O7" s="7">
        <f t="shared" ref="O7:O22" si="0">SUM(C7:N7)</f>
        <v>247855.73</v>
      </c>
    </row>
    <row r="8" spans="1:16" x14ac:dyDescent="0.3">
      <c r="A8" s="9">
        <v>70640000</v>
      </c>
      <c r="B8" s="9" t="s">
        <v>30</v>
      </c>
      <c r="C8" s="5"/>
      <c r="D8" s="5"/>
      <c r="E8" s="5"/>
      <c r="F8" s="5"/>
      <c r="G8" s="5"/>
      <c r="H8" s="5"/>
      <c r="I8" s="5">
        <v>70.5</v>
      </c>
      <c r="J8" s="5"/>
      <c r="K8" s="5"/>
      <c r="L8" s="5"/>
      <c r="M8" s="5"/>
      <c r="N8" s="5"/>
      <c r="O8" s="7"/>
    </row>
    <row r="9" spans="1:16" x14ac:dyDescent="0.3">
      <c r="A9" s="9">
        <v>70650000</v>
      </c>
      <c r="B9" s="9" t="s">
        <v>31</v>
      </c>
      <c r="C9" s="5">
        <v>4945.7</v>
      </c>
      <c r="D9" s="5">
        <v>2695.77</v>
      </c>
      <c r="E9" s="5">
        <v>9520.41</v>
      </c>
      <c r="F9" s="5">
        <v>4487.55</v>
      </c>
      <c r="G9" s="5">
        <v>7933.4</v>
      </c>
      <c r="H9" s="5">
        <v>4511.3999999999996</v>
      </c>
      <c r="I9" s="5">
        <v>7177.69</v>
      </c>
      <c r="J9" s="5">
        <v>3928</v>
      </c>
      <c r="K9" s="5">
        <v>1622</v>
      </c>
      <c r="L9" s="5">
        <v>4505</v>
      </c>
      <c r="M9" s="5">
        <v>164.9</v>
      </c>
      <c r="N9" s="5">
        <v>2520.06</v>
      </c>
      <c r="O9" s="7">
        <f t="shared" si="0"/>
        <v>54011.88</v>
      </c>
    </row>
    <row r="10" spans="1:16" x14ac:dyDescent="0.3">
      <c r="A10" s="9">
        <v>70700000</v>
      </c>
      <c r="B10" s="9" t="s">
        <v>32</v>
      </c>
      <c r="C10" s="5">
        <v>59317.02</v>
      </c>
      <c r="D10" s="5">
        <v>58686.71</v>
      </c>
      <c r="E10" s="5">
        <v>62974.06</v>
      </c>
      <c r="F10" s="5">
        <v>106322.16</v>
      </c>
      <c r="G10" s="5">
        <v>80968.160000000003</v>
      </c>
      <c r="H10" s="5">
        <v>76083.899999999994</v>
      </c>
      <c r="I10" s="5">
        <v>92341.52</v>
      </c>
      <c r="J10" s="5">
        <v>52118.98</v>
      </c>
      <c r="K10" s="5">
        <v>69678.350000000006</v>
      </c>
      <c r="L10" s="5">
        <v>53939.16</v>
      </c>
      <c r="M10" s="5">
        <v>13511.35</v>
      </c>
      <c r="N10" s="5">
        <v>90656.82</v>
      </c>
      <c r="O10" s="7">
        <f t="shared" si="0"/>
        <v>816598.19</v>
      </c>
    </row>
    <row r="11" spans="1:16" x14ac:dyDescent="0.3">
      <c r="A11" s="9">
        <v>70710000</v>
      </c>
      <c r="B11" s="9" t="s">
        <v>33</v>
      </c>
      <c r="C11" s="5">
        <v>14556.3</v>
      </c>
      <c r="D11" s="5">
        <v>11119.39</v>
      </c>
      <c r="E11" s="5">
        <v>15187.44</v>
      </c>
      <c r="F11" s="5">
        <v>15018.52</v>
      </c>
      <c r="G11" s="5">
        <v>13221.53</v>
      </c>
      <c r="H11" s="5">
        <v>14008.69</v>
      </c>
      <c r="I11" s="5">
        <v>17803.34</v>
      </c>
      <c r="J11" s="5">
        <v>17392.310000000001</v>
      </c>
      <c r="K11" s="5">
        <v>14745.45</v>
      </c>
      <c r="L11" s="5">
        <v>14429.92</v>
      </c>
      <c r="M11" s="5">
        <v>3215</v>
      </c>
      <c r="N11" s="5">
        <v>18729.12</v>
      </c>
      <c r="O11" s="7">
        <f t="shared" si="0"/>
        <v>169427.01</v>
      </c>
    </row>
    <row r="12" spans="1:16" x14ac:dyDescent="0.3">
      <c r="A12" s="9">
        <v>70750000</v>
      </c>
      <c r="B12" s="9" t="s">
        <v>34</v>
      </c>
      <c r="C12" s="5">
        <v>884</v>
      </c>
      <c r="D12" s="5">
        <v>689</v>
      </c>
      <c r="E12" s="5">
        <v>722</v>
      </c>
      <c r="F12" s="5">
        <v>992.87</v>
      </c>
      <c r="G12" s="5">
        <v>1131.1300000000001</v>
      </c>
      <c r="H12" s="5">
        <v>882.17</v>
      </c>
      <c r="I12" s="5">
        <v>962</v>
      </c>
      <c r="J12" s="5">
        <v>494</v>
      </c>
      <c r="K12" s="5">
        <v>367</v>
      </c>
      <c r="L12" s="5">
        <v>390</v>
      </c>
      <c r="M12" s="5">
        <v>79</v>
      </c>
      <c r="N12" s="5">
        <v>390</v>
      </c>
      <c r="O12" s="7">
        <f t="shared" si="0"/>
        <v>7983.17</v>
      </c>
    </row>
    <row r="13" spans="1:16" x14ac:dyDescent="0.3">
      <c r="A13" s="9">
        <v>70760000</v>
      </c>
      <c r="B13" s="9" t="s">
        <v>35</v>
      </c>
      <c r="C13" s="5"/>
      <c r="D13" s="5"/>
      <c r="E13" s="5"/>
      <c r="F13" s="5"/>
      <c r="G13" s="5"/>
      <c r="H13" s="5"/>
      <c r="I13" s="5">
        <v>17.66</v>
      </c>
      <c r="J13" s="5">
        <v>16.670000000000002</v>
      </c>
      <c r="K13" s="5"/>
      <c r="L13" s="5"/>
      <c r="M13" s="5">
        <v>16.670000000000002</v>
      </c>
      <c r="N13" s="5"/>
      <c r="O13" s="7">
        <f t="shared" si="0"/>
        <v>51</v>
      </c>
    </row>
    <row r="14" spans="1:16" x14ac:dyDescent="0.3">
      <c r="A14" s="9">
        <v>70850000</v>
      </c>
      <c r="B14" s="9" t="s">
        <v>25</v>
      </c>
      <c r="C14" s="5">
        <v>102.4</v>
      </c>
      <c r="D14" s="5">
        <v>147.5</v>
      </c>
      <c r="E14" s="5">
        <v>231.06</v>
      </c>
      <c r="F14" s="5">
        <v>99</v>
      </c>
      <c r="G14" s="5">
        <v>336.28</v>
      </c>
      <c r="H14" s="5">
        <v>88.27</v>
      </c>
      <c r="I14" s="5">
        <v>142</v>
      </c>
      <c r="J14" s="5">
        <v>97</v>
      </c>
      <c r="K14" s="5">
        <v>228.09</v>
      </c>
      <c r="L14" s="5"/>
      <c r="M14" s="5">
        <v>146.25</v>
      </c>
      <c r="N14" s="5">
        <v>575.04</v>
      </c>
      <c r="O14" s="7"/>
    </row>
    <row r="15" spans="1:16" x14ac:dyDescent="0.3">
      <c r="A15" s="9">
        <v>70860000</v>
      </c>
      <c r="B15" s="9" t="s">
        <v>36</v>
      </c>
      <c r="C15" s="5">
        <v>308</v>
      </c>
      <c r="D15" s="5">
        <v>176</v>
      </c>
      <c r="E15" s="5"/>
      <c r="F15" s="5"/>
      <c r="G15" s="5">
        <v>583.44000000000005</v>
      </c>
      <c r="H15" s="5"/>
      <c r="I15" s="5">
        <v>374</v>
      </c>
      <c r="J15" s="5"/>
      <c r="K15" s="5"/>
      <c r="L15" s="5"/>
      <c r="M15" s="5"/>
      <c r="N15" s="5">
        <v>88</v>
      </c>
      <c r="O15" s="7">
        <f t="shared" si="0"/>
        <v>1529.44</v>
      </c>
    </row>
    <row r="16" spans="1:16" x14ac:dyDescent="0.3">
      <c r="A16" s="9">
        <v>70870000</v>
      </c>
      <c r="B16" s="9" t="s">
        <v>37</v>
      </c>
      <c r="C16" s="5">
        <v>455</v>
      </c>
      <c r="D16" s="5">
        <v>441.5</v>
      </c>
      <c r="E16" s="5">
        <v>449.5</v>
      </c>
      <c r="F16" s="5">
        <v>578.92999999999995</v>
      </c>
      <c r="G16" s="5">
        <v>655.07000000000005</v>
      </c>
      <c r="H16" s="5">
        <v>500</v>
      </c>
      <c r="I16" s="5">
        <v>533</v>
      </c>
      <c r="J16" s="5">
        <v>312.5</v>
      </c>
      <c r="K16" s="5">
        <v>212</v>
      </c>
      <c r="L16" s="5">
        <v>217</v>
      </c>
      <c r="M16" s="5">
        <v>57</v>
      </c>
      <c r="N16" s="5">
        <v>208</v>
      </c>
      <c r="O16" s="7">
        <f t="shared" si="0"/>
        <v>4619.5</v>
      </c>
    </row>
    <row r="17" spans="1:15" x14ac:dyDescent="0.3">
      <c r="A17" s="9">
        <v>70885000</v>
      </c>
      <c r="B17" s="9" t="s">
        <v>38</v>
      </c>
      <c r="C17" s="5">
        <v>434.8</v>
      </c>
      <c r="D17" s="5">
        <v>211.06</v>
      </c>
      <c r="E17" s="5">
        <v>614.64</v>
      </c>
      <c r="F17" s="5">
        <v>309.77999999999997</v>
      </c>
      <c r="G17" s="5">
        <v>278.61</v>
      </c>
      <c r="H17" s="5">
        <v>326.93</v>
      </c>
      <c r="I17" s="5">
        <v>292.92</v>
      </c>
      <c r="J17" s="5">
        <v>770.41</v>
      </c>
      <c r="K17" s="5">
        <v>250.27</v>
      </c>
      <c r="L17" s="5">
        <v>279.43</v>
      </c>
      <c r="M17" s="5">
        <v>66.150000000000006</v>
      </c>
      <c r="N17" s="5">
        <v>206.81</v>
      </c>
      <c r="O17" s="7">
        <f t="shared" si="0"/>
        <v>4041.8099999999995</v>
      </c>
    </row>
    <row r="18" spans="1:15" x14ac:dyDescent="0.3">
      <c r="A18" s="33">
        <v>70900000</v>
      </c>
      <c r="B18" s="33" t="s">
        <v>39</v>
      </c>
      <c r="C18" s="35">
        <v>-3149.66</v>
      </c>
      <c r="D18" s="35">
        <v>-3973.45</v>
      </c>
      <c r="E18" s="35">
        <v>-3938.58</v>
      </c>
      <c r="F18" s="35">
        <v>-4978.68</v>
      </c>
      <c r="G18" s="35">
        <v>-5381.05</v>
      </c>
      <c r="H18" s="35">
        <v>-5014.6499999999996</v>
      </c>
      <c r="I18" s="35">
        <v>-5026.63</v>
      </c>
      <c r="J18" s="35">
        <v>-3183.24</v>
      </c>
      <c r="K18" s="35">
        <v>-5556.61</v>
      </c>
      <c r="L18" s="35">
        <v>-3787.77</v>
      </c>
      <c r="M18" s="35">
        <v>-1390.71</v>
      </c>
      <c r="N18" s="35">
        <v>-7747.53</v>
      </c>
      <c r="O18" s="36">
        <f t="shared" si="0"/>
        <v>-53128.56</v>
      </c>
    </row>
    <row r="19" spans="1:15" x14ac:dyDescent="0.3">
      <c r="A19" s="9"/>
      <c r="B19" s="1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7">
        <f t="shared" si="0"/>
        <v>0</v>
      </c>
    </row>
    <row r="20" spans="1:15" x14ac:dyDescent="0.3">
      <c r="A20" s="9"/>
      <c r="B20" s="1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>
        <f t="shared" si="0"/>
        <v>0</v>
      </c>
    </row>
    <row r="21" spans="1:15" x14ac:dyDescent="0.3">
      <c r="A21" s="9"/>
      <c r="B21" s="1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7">
        <f t="shared" si="0"/>
        <v>0</v>
      </c>
    </row>
    <row r="22" spans="1:15" x14ac:dyDescent="0.3">
      <c r="A22" s="10"/>
      <c r="B22" s="1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7">
        <f t="shared" si="0"/>
        <v>0</v>
      </c>
    </row>
    <row r="23" spans="1:15" x14ac:dyDescent="0.3">
      <c r="A23" s="19"/>
      <c r="B23" s="20" t="s">
        <v>5</v>
      </c>
      <c r="C23" s="21">
        <f t="shared" ref="C23:O23" si="1">SUBTOTAL(9,C5:C22)</f>
        <v>130352.77999999997</v>
      </c>
      <c r="D23" s="21">
        <f t="shared" si="1"/>
        <v>106665.85</v>
      </c>
      <c r="E23" s="21">
        <f t="shared" si="1"/>
        <v>137945.15000000002</v>
      </c>
      <c r="F23" s="21">
        <f t="shared" si="1"/>
        <v>177409.34999999998</v>
      </c>
      <c r="G23" s="21">
        <f t="shared" si="1"/>
        <v>146599.21000000002</v>
      </c>
      <c r="H23" s="21">
        <f t="shared" si="1"/>
        <v>143909.04</v>
      </c>
      <c r="I23" s="21">
        <f t="shared" si="1"/>
        <v>175206.30000000002</v>
      </c>
      <c r="J23" s="21">
        <f t="shared" si="1"/>
        <v>134896.51000000004</v>
      </c>
      <c r="K23" s="21">
        <f>SUBTOTAL(9,K5:K22)</f>
        <v>135057.17000000001</v>
      </c>
      <c r="L23" s="21">
        <f t="shared" si="1"/>
        <v>117544.06</v>
      </c>
      <c r="M23" s="21">
        <f t="shared" si="1"/>
        <v>25212.42</v>
      </c>
      <c r="N23" s="21">
        <f t="shared" si="1"/>
        <v>169231.55000000002</v>
      </c>
      <c r="O23" s="21">
        <f t="shared" si="1"/>
        <v>1593564.3399999999</v>
      </c>
    </row>
    <row r="24" spans="1:15" x14ac:dyDescent="0.3">
      <c r="A24" s="9"/>
      <c r="B24" s="1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7"/>
    </row>
    <row r="25" spans="1:15" ht="15.6" x14ac:dyDescent="0.3">
      <c r="A25" s="10"/>
      <c r="B25" s="22" t="s">
        <v>24</v>
      </c>
      <c r="C25" s="23">
        <f t="shared" ref="C25:O25" si="2">SUBTOTAL(9,C5:C24)</f>
        <v>130352.77999999997</v>
      </c>
      <c r="D25" s="23">
        <f t="shared" si="2"/>
        <v>106665.85</v>
      </c>
      <c r="E25" s="23">
        <f t="shared" si="2"/>
        <v>137945.15000000002</v>
      </c>
      <c r="F25" s="23">
        <f t="shared" si="2"/>
        <v>177409.34999999998</v>
      </c>
      <c r="G25" s="23">
        <f t="shared" si="2"/>
        <v>146599.21000000002</v>
      </c>
      <c r="H25" s="23">
        <f t="shared" si="2"/>
        <v>143909.04</v>
      </c>
      <c r="I25" s="23">
        <f t="shared" si="2"/>
        <v>175206.30000000002</v>
      </c>
      <c r="J25" s="23">
        <f t="shared" si="2"/>
        <v>134896.51000000004</v>
      </c>
      <c r="K25" s="23">
        <f t="shared" si="2"/>
        <v>135057.17000000001</v>
      </c>
      <c r="L25" s="23">
        <f t="shared" si="2"/>
        <v>117544.06</v>
      </c>
      <c r="M25" s="23">
        <f t="shared" si="2"/>
        <v>25212.42</v>
      </c>
      <c r="N25" s="23">
        <f t="shared" si="2"/>
        <v>169231.55000000002</v>
      </c>
      <c r="O25" s="23">
        <f t="shared" si="2"/>
        <v>1593564.3399999999</v>
      </c>
    </row>
    <row r="26" spans="1:15" x14ac:dyDescent="0.3">
      <c r="A26" s="9"/>
      <c r="B26" s="10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</row>
    <row r="27" spans="1:15" x14ac:dyDescent="0.3">
      <c r="A27" s="10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/>
    </row>
    <row r="28" spans="1:15" x14ac:dyDescent="0.3">
      <c r="A28" s="10"/>
      <c r="B28" s="25" t="s">
        <v>4</v>
      </c>
      <c r="C28" s="26">
        <f>(C23)*20%</f>
        <v>26070.555999999997</v>
      </c>
      <c r="D28" s="26">
        <f t="shared" ref="D28:N28" si="3">(D23)*20%</f>
        <v>21333.170000000002</v>
      </c>
      <c r="E28" s="26">
        <f t="shared" si="3"/>
        <v>27589.030000000006</v>
      </c>
      <c r="F28" s="26">
        <f t="shared" si="3"/>
        <v>35481.869999999995</v>
      </c>
      <c r="G28" s="26">
        <f t="shared" si="3"/>
        <v>29319.842000000004</v>
      </c>
      <c r="H28" s="26">
        <f t="shared" si="3"/>
        <v>28781.808000000005</v>
      </c>
      <c r="I28" s="26">
        <f t="shared" si="3"/>
        <v>35041.26</v>
      </c>
      <c r="J28" s="26">
        <f t="shared" si="3"/>
        <v>26979.302000000011</v>
      </c>
      <c r="K28" s="26">
        <f t="shared" si="3"/>
        <v>27011.434000000005</v>
      </c>
      <c r="L28" s="26">
        <f t="shared" si="3"/>
        <v>23508.812000000002</v>
      </c>
      <c r="M28" s="26">
        <f t="shared" si="3"/>
        <v>5042.4840000000004</v>
      </c>
      <c r="N28" s="26">
        <f t="shared" si="3"/>
        <v>33846.310000000005</v>
      </c>
      <c r="O28" s="27">
        <f>SUM(C28:N28)</f>
        <v>320005.87800000003</v>
      </c>
    </row>
    <row r="29" spans="1:15" x14ac:dyDescent="0.3">
      <c r="A29" s="10"/>
      <c r="B29" s="6" t="s">
        <v>6</v>
      </c>
      <c r="C29" s="5">
        <v>26070.57</v>
      </c>
      <c r="D29" s="5">
        <v>21333.15</v>
      </c>
      <c r="E29" s="5">
        <v>27589.02</v>
      </c>
      <c r="F29" s="5">
        <v>35481.89</v>
      </c>
      <c r="G29" s="5">
        <v>29319.85</v>
      </c>
      <c r="H29" s="5">
        <v>28781.83</v>
      </c>
      <c r="I29" s="5">
        <v>35041.25</v>
      </c>
      <c r="J29" s="5">
        <v>26979.27</v>
      </c>
      <c r="K29" s="5">
        <v>27011.45</v>
      </c>
      <c r="L29" s="5">
        <v>23508.799999999999</v>
      </c>
      <c r="M29" s="5">
        <v>5042.49</v>
      </c>
      <c r="N29" s="5">
        <v>33842.5</v>
      </c>
      <c r="O29" s="7">
        <f t="shared" ref="O29:O33" si="4">SUM(C29:N29)</f>
        <v>320002.07</v>
      </c>
    </row>
    <row r="30" spans="1:15" x14ac:dyDescent="0.3">
      <c r="A30" s="10"/>
      <c r="B30" s="6" t="s">
        <v>21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7">
        <f t="shared" si="4"/>
        <v>0</v>
      </c>
    </row>
    <row r="31" spans="1:15" x14ac:dyDescent="0.3">
      <c r="A31" s="10"/>
      <c r="B31" s="6" t="s">
        <v>10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7">
        <f t="shared" si="4"/>
        <v>0</v>
      </c>
    </row>
    <row r="32" spans="1:15" x14ac:dyDescent="0.3">
      <c r="A32" s="10"/>
      <c r="B32" s="6" t="s">
        <v>7</v>
      </c>
      <c r="C32" s="7">
        <f>SUM(C29:C31)</f>
        <v>26070.57</v>
      </c>
      <c r="D32" s="7">
        <f>SUM(D29:D31)</f>
        <v>21333.15</v>
      </c>
      <c r="E32" s="7">
        <f>SUM(E29:E31)</f>
        <v>27589.02</v>
      </c>
      <c r="F32" s="7">
        <f>SUM(F29:F31)</f>
        <v>35481.89</v>
      </c>
      <c r="G32" s="7">
        <f t="shared" ref="G32:J32" si="5">SUM(G29:G31)</f>
        <v>29319.85</v>
      </c>
      <c r="H32" s="7">
        <f t="shared" si="5"/>
        <v>28781.83</v>
      </c>
      <c r="I32" s="7">
        <f>SUM(I29:I31)</f>
        <v>35041.25</v>
      </c>
      <c r="J32" s="7">
        <f t="shared" si="5"/>
        <v>26979.27</v>
      </c>
      <c r="K32" s="7">
        <f>SUM(K29:K31)</f>
        <v>27011.45</v>
      </c>
      <c r="L32" s="7">
        <f t="shared" ref="L32:N32" si="6">SUM(L29:L31)</f>
        <v>23508.799999999999</v>
      </c>
      <c r="M32" s="7">
        <f t="shared" si="6"/>
        <v>5042.49</v>
      </c>
      <c r="N32" s="7">
        <f t="shared" si="6"/>
        <v>33842.5</v>
      </c>
      <c r="O32" s="7">
        <f t="shared" si="4"/>
        <v>320002.07</v>
      </c>
    </row>
    <row r="33" spans="1:15" ht="15.6" x14ac:dyDescent="0.3">
      <c r="A33" s="10"/>
      <c r="B33" s="8" t="s">
        <v>11</v>
      </c>
      <c r="C33" s="15">
        <f>C28-C32</f>
        <v>-1.4000000002852175E-2</v>
      </c>
      <c r="D33" s="15">
        <f t="shared" ref="D33:I33" si="7">D28-D32</f>
        <v>2.0000000000436557E-2</v>
      </c>
      <c r="E33" s="15">
        <f t="shared" si="7"/>
        <v>1.0000000005675247E-2</v>
      </c>
      <c r="F33" s="15">
        <f t="shared" si="7"/>
        <v>-2.0000000004074536E-2</v>
      </c>
      <c r="G33" s="15">
        <f t="shared" si="7"/>
        <v>-7.9999999943538569E-3</v>
      </c>
      <c r="H33" s="15">
        <f t="shared" si="7"/>
        <v>-2.1999999997206032E-2</v>
      </c>
      <c r="I33" s="15">
        <f t="shared" si="7"/>
        <v>1.0000000002037268E-2</v>
      </c>
      <c r="J33" s="15">
        <f>J28-J32</f>
        <v>3.2000000010157237E-2</v>
      </c>
      <c r="K33" s="15">
        <f>K28-K32</f>
        <v>-1.5999999995983671E-2</v>
      </c>
      <c r="L33" s="15">
        <f t="shared" ref="L33:M33" si="8">L28-L32</f>
        <v>1.2000000002444722E-2</v>
      </c>
      <c r="M33" s="15">
        <f t="shared" si="8"/>
        <v>-5.9999999994033715E-3</v>
      </c>
      <c r="N33" s="15">
        <f>N28-N32</f>
        <v>3.8100000000049477</v>
      </c>
      <c r="O33" s="7">
        <f t="shared" si="4"/>
        <v>3.808000000031825</v>
      </c>
    </row>
    <row r="34" spans="1:15" ht="15.6" x14ac:dyDescent="0.3">
      <c r="B34" s="8" t="s">
        <v>12</v>
      </c>
      <c r="C34" s="15">
        <f t="shared" ref="C34:M34" si="9">IF(ABS(C33)&lt;1,,C33/20%)</f>
        <v>0</v>
      </c>
      <c r="D34" s="15">
        <f t="shared" si="9"/>
        <v>0</v>
      </c>
      <c r="E34" s="15">
        <f t="shared" si="9"/>
        <v>0</v>
      </c>
      <c r="F34" s="15">
        <f t="shared" si="9"/>
        <v>0</v>
      </c>
      <c r="G34" s="15">
        <f t="shared" si="9"/>
        <v>0</v>
      </c>
      <c r="H34" s="15">
        <f t="shared" si="9"/>
        <v>0</v>
      </c>
      <c r="I34" s="15">
        <f t="shared" si="9"/>
        <v>0</v>
      </c>
      <c r="J34" s="15">
        <f t="shared" si="9"/>
        <v>0</v>
      </c>
      <c r="K34" s="15">
        <f t="shared" si="9"/>
        <v>0</v>
      </c>
      <c r="L34" s="15">
        <f t="shared" si="9"/>
        <v>0</v>
      </c>
      <c r="M34" s="15">
        <f t="shared" si="9"/>
        <v>0</v>
      </c>
      <c r="N34" s="15">
        <f>IF(ABS(N33)&lt;1,,N33/20%)</f>
        <v>19.050000000024738</v>
      </c>
      <c r="O34" s="7"/>
    </row>
    <row r="35" spans="1:15" x14ac:dyDescent="0.3">
      <c r="F35" s="30"/>
    </row>
    <row r="37" spans="1:15" ht="15.6" x14ac:dyDescent="0.3">
      <c r="B37" s="22" t="s">
        <v>8</v>
      </c>
      <c r="E37" s="1"/>
    </row>
    <row r="38" spans="1:15" x14ac:dyDescent="0.3">
      <c r="B38" s="13" t="s">
        <v>19</v>
      </c>
      <c r="C38" s="32">
        <v>130353</v>
      </c>
      <c r="D38" s="32">
        <v>106666</v>
      </c>
      <c r="E38" s="32">
        <v>137945</v>
      </c>
      <c r="F38" s="32">
        <v>177409</v>
      </c>
      <c r="G38" s="32">
        <v>146599</v>
      </c>
      <c r="H38" s="32">
        <v>143952</v>
      </c>
      <c r="I38" s="32">
        <v>175206</v>
      </c>
      <c r="J38" s="32">
        <v>198401</v>
      </c>
      <c r="K38" s="32">
        <f>135057-63504</f>
        <v>71553</v>
      </c>
      <c r="L38" s="32"/>
      <c r="M38" s="32">
        <v>142756</v>
      </c>
      <c r="N38" s="32">
        <v>169232</v>
      </c>
      <c r="O38" s="32">
        <f>SUM(C38:N38)</f>
        <v>1600072</v>
      </c>
    </row>
    <row r="39" spans="1:15" x14ac:dyDescent="0.3">
      <c r="B39" s="1" t="s">
        <v>20</v>
      </c>
      <c r="C39" s="32">
        <f t="shared" ref="C39:H39" si="10">C25</f>
        <v>130352.77999999997</v>
      </c>
      <c r="D39" s="32">
        <f t="shared" si="10"/>
        <v>106665.85</v>
      </c>
      <c r="E39" s="32">
        <f t="shared" si="10"/>
        <v>137945.15000000002</v>
      </c>
      <c r="F39" s="32">
        <f t="shared" si="10"/>
        <v>177409.34999999998</v>
      </c>
      <c r="G39" s="32">
        <f t="shared" si="10"/>
        <v>146599.21000000002</v>
      </c>
      <c r="H39" s="32">
        <f t="shared" si="10"/>
        <v>143909.04</v>
      </c>
      <c r="I39" s="32">
        <f>I25</f>
        <v>175206.30000000002</v>
      </c>
      <c r="J39" s="32">
        <f t="shared" ref="J39:N39" si="11">J25</f>
        <v>134896.51000000004</v>
      </c>
      <c r="K39" s="32">
        <f t="shared" si="11"/>
        <v>135057.17000000001</v>
      </c>
      <c r="L39" s="32">
        <f t="shared" si="11"/>
        <v>117544.06</v>
      </c>
      <c r="M39" s="32">
        <f t="shared" si="11"/>
        <v>25212.42</v>
      </c>
      <c r="N39" s="32">
        <f t="shared" si="11"/>
        <v>169231.55000000002</v>
      </c>
      <c r="O39" s="32">
        <f>SUM(C39:N39)</f>
        <v>1600029.3900000001</v>
      </c>
    </row>
    <row r="40" spans="1:15" ht="15.6" x14ac:dyDescent="0.3">
      <c r="B40" s="1" t="s">
        <v>13</v>
      </c>
      <c r="C40" s="24">
        <f>C38-C39</f>
        <v>0.22000000003026798</v>
      </c>
      <c r="D40" s="24">
        <f t="shared" ref="D40:M40" si="12">D38-D39</f>
        <v>0.14999999999417923</v>
      </c>
      <c r="E40" s="24">
        <f t="shared" si="12"/>
        <v>-0.15000000002328306</v>
      </c>
      <c r="F40" s="24">
        <f t="shared" si="12"/>
        <v>-0.34999999997671694</v>
      </c>
      <c r="G40" s="24">
        <f t="shared" si="12"/>
        <v>-0.21000000002095476</v>
      </c>
      <c r="H40" s="24">
        <f t="shared" si="12"/>
        <v>42.959999999991851</v>
      </c>
      <c r="I40" s="24">
        <f t="shared" si="12"/>
        <v>-0.3000000000174623</v>
      </c>
      <c r="J40" s="24">
        <f t="shared" si="12"/>
        <v>63504.489999999962</v>
      </c>
      <c r="K40" s="24">
        <f t="shared" si="12"/>
        <v>-63504.170000000013</v>
      </c>
      <c r="L40" s="24">
        <f t="shared" si="12"/>
        <v>-117544.06</v>
      </c>
      <c r="M40" s="24">
        <f t="shared" si="12"/>
        <v>117543.58</v>
      </c>
      <c r="N40" s="24">
        <f>N38-N39</f>
        <v>0.4499999999825377</v>
      </c>
      <c r="O40" s="24">
        <f>SUM(C40:N40)</f>
        <v>42.609999999913271</v>
      </c>
    </row>
    <row r="41" spans="1:15" x14ac:dyDescent="0.3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x14ac:dyDescent="0.3">
      <c r="B42" s="13" t="s">
        <v>9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>
        <f>SUM(C42:N42)</f>
        <v>0</v>
      </c>
    </row>
    <row r="43" spans="1:15" x14ac:dyDescent="0.3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3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</sheetData>
  <pageMargins left="0.31496062992125984" right="0.31496062992125984" top="0.15748031496062992" bottom="0.55118110236220474" header="0.11811023622047245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9009E-2F29-4D4B-A73F-8345D025CF1C}">
  <sheetPr>
    <pageSetUpPr fitToPage="1"/>
  </sheetPr>
  <dimension ref="A1:P44"/>
  <sheetViews>
    <sheetView zoomScale="85" zoomScaleNormal="85" workbookViewId="0">
      <pane ySplit="4" topLeftCell="A5" activePane="bottomLeft" state="frozen"/>
      <selection pane="bottomLeft" activeCell="N5" sqref="N5"/>
    </sheetView>
  </sheetViews>
  <sheetFormatPr baseColWidth="10" defaultRowHeight="14.4" x14ac:dyDescent="0.3"/>
  <cols>
    <col min="1" max="1" width="8.88671875" customWidth="1"/>
    <col min="2" max="2" width="40" bestFit="1" customWidth="1"/>
    <col min="3" max="15" width="13.6640625" customWidth="1"/>
  </cols>
  <sheetData>
    <row r="1" spans="1:16" x14ac:dyDescent="0.3">
      <c r="A1" s="2" t="s">
        <v>22</v>
      </c>
    </row>
    <row r="2" spans="1:16" ht="15.6" x14ac:dyDescent="0.3">
      <c r="A2" s="9" t="s">
        <v>42</v>
      </c>
      <c r="B2" s="10"/>
      <c r="C2" s="1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8" x14ac:dyDescent="0.3">
      <c r="A3" s="3" t="s">
        <v>0</v>
      </c>
      <c r="B3" s="3" t="s">
        <v>1</v>
      </c>
      <c r="C3" s="4">
        <v>45931</v>
      </c>
      <c r="D3" s="4">
        <v>45962</v>
      </c>
      <c r="E3" s="4">
        <v>45992</v>
      </c>
      <c r="F3" s="4">
        <v>46023</v>
      </c>
      <c r="G3" s="4">
        <v>46054</v>
      </c>
      <c r="H3" s="4">
        <v>46082</v>
      </c>
      <c r="I3" s="4">
        <v>46113</v>
      </c>
      <c r="J3" s="4">
        <v>46143</v>
      </c>
      <c r="K3" s="4">
        <v>46174</v>
      </c>
      <c r="L3" s="4">
        <v>46204</v>
      </c>
      <c r="M3" s="4">
        <v>46235</v>
      </c>
      <c r="N3" s="4">
        <v>46266</v>
      </c>
      <c r="O3" s="4" t="s">
        <v>2</v>
      </c>
      <c r="P3" t="s">
        <v>41</v>
      </c>
    </row>
    <row r="4" spans="1:16" ht="12.75" customHeight="1" x14ac:dyDescent="0.3">
      <c r="A4" s="17"/>
      <c r="B4" s="22" t="s">
        <v>26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x14ac:dyDescent="0.3">
      <c r="A5" s="9">
        <v>70610000</v>
      </c>
      <c r="B5" s="9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>
        <f>SUM(C5:N5)</f>
        <v>0</v>
      </c>
    </row>
    <row r="6" spans="1:16" x14ac:dyDescent="0.3">
      <c r="A6" s="9">
        <v>70620000</v>
      </c>
      <c r="B6" s="9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</row>
    <row r="7" spans="1:16" x14ac:dyDescent="0.3">
      <c r="A7" s="9">
        <v>70630000</v>
      </c>
      <c r="B7" s="9" t="s">
        <v>29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>
        <f t="shared" ref="O7:O22" si="0">SUM(C7:N7)</f>
        <v>0</v>
      </c>
    </row>
    <row r="8" spans="1:16" x14ac:dyDescent="0.3">
      <c r="A8" s="9">
        <v>70640000</v>
      </c>
      <c r="B8" s="9" t="s">
        <v>30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</row>
    <row r="9" spans="1:16" x14ac:dyDescent="0.3">
      <c r="A9" s="9">
        <v>70650000</v>
      </c>
      <c r="B9" s="9" t="s">
        <v>31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>
        <f t="shared" si="0"/>
        <v>0</v>
      </c>
    </row>
    <row r="10" spans="1:16" x14ac:dyDescent="0.3">
      <c r="A10" s="9">
        <v>70700000</v>
      </c>
      <c r="B10" s="9" t="s">
        <v>32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>
        <f t="shared" si="0"/>
        <v>0</v>
      </c>
    </row>
    <row r="11" spans="1:16" x14ac:dyDescent="0.3">
      <c r="A11" s="9">
        <v>70710000</v>
      </c>
      <c r="B11" s="9" t="s">
        <v>33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>
        <f t="shared" si="0"/>
        <v>0</v>
      </c>
    </row>
    <row r="12" spans="1:16" x14ac:dyDescent="0.3">
      <c r="A12" s="9">
        <v>70750000</v>
      </c>
      <c r="B12" s="9" t="s">
        <v>34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>
        <f t="shared" si="0"/>
        <v>0</v>
      </c>
    </row>
    <row r="13" spans="1:16" x14ac:dyDescent="0.3">
      <c r="A13" s="9">
        <v>70760000</v>
      </c>
      <c r="B13" s="9" t="s">
        <v>35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7">
        <f t="shared" si="0"/>
        <v>0</v>
      </c>
    </row>
    <row r="14" spans="1:16" x14ac:dyDescent="0.3">
      <c r="A14" s="9">
        <v>70850000</v>
      </c>
      <c r="B14" s="9" t="s">
        <v>25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</row>
    <row r="15" spans="1:16" x14ac:dyDescent="0.3">
      <c r="A15" s="9">
        <v>70860000</v>
      </c>
      <c r="B15" s="9" t="s">
        <v>36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7">
        <f t="shared" si="0"/>
        <v>0</v>
      </c>
    </row>
    <row r="16" spans="1:16" x14ac:dyDescent="0.3">
      <c r="A16" s="9">
        <v>70870000</v>
      </c>
      <c r="B16" s="9" t="s">
        <v>37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7">
        <f t="shared" si="0"/>
        <v>0</v>
      </c>
    </row>
    <row r="17" spans="1:15" x14ac:dyDescent="0.3">
      <c r="A17" s="9">
        <v>70885000</v>
      </c>
      <c r="B17" s="9" t="s">
        <v>38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7">
        <f t="shared" si="0"/>
        <v>0</v>
      </c>
    </row>
    <row r="18" spans="1:15" x14ac:dyDescent="0.3">
      <c r="A18" s="33">
        <v>70900000</v>
      </c>
      <c r="B18" s="33" t="s">
        <v>39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>
        <f t="shared" si="0"/>
        <v>0</v>
      </c>
    </row>
    <row r="19" spans="1:15" x14ac:dyDescent="0.3">
      <c r="A19" s="9"/>
      <c r="B19" s="1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7">
        <f t="shared" si="0"/>
        <v>0</v>
      </c>
    </row>
    <row r="20" spans="1:15" x14ac:dyDescent="0.3">
      <c r="A20" s="9"/>
      <c r="B20" s="1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>
        <f t="shared" si="0"/>
        <v>0</v>
      </c>
    </row>
    <row r="21" spans="1:15" x14ac:dyDescent="0.3">
      <c r="A21" s="9"/>
      <c r="B21" s="1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7">
        <f t="shared" si="0"/>
        <v>0</v>
      </c>
    </row>
    <row r="22" spans="1:15" x14ac:dyDescent="0.3">
      <c r="A22" s="10"/>
      <c r="B22" s="1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7">
        <f t="shared" si="0"/>
        <v>0</v>
      </c>
    </row>
    <row r="23" spans="1:15" x14ac:dyDescent="0.3">
      <c r="A23" s="19"/>
      <c r="B23" s="20" t="s">
        <v>5</v>
      </c>
      <c r="C23" s="21">
        <f t="shared" ref="C23:O23" si="1">SUBTOTAL(9,C5:C22)</f>
        <v>0</v>
      </c>
      <c r="D23" s="21">
        <f t="shared" si="1"/>
        <v>0</v>
      </c>
      <c r="E23" s="21">
        <f t="shared" si="1"/>
        <v>0</v>
      </c>
      <c r="F23" s="21">
        <f t="shared" si="1"/>
        <v>0</v>
      </c>
      <c r="G23" s="21">
        <f t="shared" si="1"/>
        <v>0</v>
      </c>
      <c r="H23" s="21">
        <f t="shared" si="1"/>
        <v>0</v>
      </c>
      <c r="I23" s="21">
        <f t="shared" si="1"/>
        <v>0</v>
      </c>
      <c r="J23" s="21">
        <f t="shared" si="1"/>
        <v>0</v>
      </c>
      <c r="K23" s="21">
        <f>SUBTOTAL(9,K5:K22)</f>
        <v>0</v>
      </c>
      <c r="L23" s="21">
        <f t="shared" si="1"/>
        <v>0</v>
      </c>
      <c r="M23" s="21">
        <f t="shared" si="1"/>
        <v>0</v>
      </c>
      <c r="N23" s="21">
        <f t="shared" si="1"/>
        <v>0</v>
      </c>
      <c r="O23" s="21">
        <f t="shared" si="1"/>
        <v>0</v>
      </c>
    </row>
    <row r="24" spans="1:15" x14ac:dyDescent="0.3">
      <c r="A24" s="9"/>
      <c r="B24" s="1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7"/>
    </row>
    <row r="25" spans="1:15" ht="15.6" x14ac:dyDescent="0.3">
      <c r="A25" s="10"/>
      <c r="B25" s="22" t="s">
        <v>24</v>
      </c>
      <c r="C25" s="23">
        <f t="shared" ref="C25:O25" si="2">SUBTOTAL(9,C5:C24)</f>
        <v>0</v>
      </c>
      <c r="D25" s="23">
        <f t="shared" si="2"/>
        <v>0</v>
      </c>
      <c r="E25" s="23">
        <f t="shared" si="2"/>
        <v>0</v>
      </c>
      <c r="F25" s="23">
        <f t="shared" si="2"/>
        <v>0</v>
      </c>
      <c r="G25" s="23">
        <f t="shared" si="2"/>
        <v>0</v>
      </c>
      <c r="H25" s="23">
        <f t="shared" si="2"/>
        <v>0</v>
      </c>
      <c r="I25" s="23">
        <f t="shared" si="2"/>
        <v>0</v>
      </c>
      <c r="J25" s="23">
        <f t="shared" si="2"/>
        <v>0</v>
      </c>
      <c r="K25" s="23">
        <f t="shared" si="2"/>
        <v>0</v>
      </c>
      <c r="L25" s="23">
        <f t="shared" si="2"/>
        <v>0</v>
      </c>
      <c r="M25" s="23">
        <f t="shared" si="2"/>
        <v>0</v>
      </c>
      <c r="N25" s="23">
        <f t="shared" si="2"/>
        <v>0</v>
      </c>
      <c r="O25" s="23">
        <f t="shared" si="2"/>
        <v>0</v>
      </c>
    </row>
    <row r="26" spans="1:15" x14ac:dyDescent="0.3">
      <c r="A26" s="9"/>
      <c r="B26" s="10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</row>
    <row r="27" spans="1:15" x14ac:dyDescent="0.3">
      <c r="A27" s="10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/>
    </row>
    <row r="28" spans="1:15" x14ac:dyDescent="0.3">
      <c r="A28" s="10"/>
      <c r="B28" s="25" t="s">
        <v>4</v>
      </c>
      <c r="C28" s="26">
        <f>(C23)*20%</f>
        <v>0</v>
      </c>
      <c r="D28" s="26">
        <f t="shared" ref="D28:N28" si="3">(D23)*20%</f>
        <v>0</v>
      </c>
      <c r="E28" s="26">
        <f t="shared" si="3"/>
        <v>0</v>
      </c>
      <c r="F28" s="26">
        <f t="shared" si="3"/>
        <v>0</v>
      </c>
      <c r="G28" s="26">
        <f t="shared" si="3"/>
        <v>0</v>
      </c>
      <c r="H28" s="26">
        <f t="shared" si="3"/>
        <v>0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7">
        <f>SUM(C28:N28)</f>
        <v>0</v>
      </c>
    </row>
    <row r="29" spans="1:15" x14ac:dyDescent="0.3">
      <c r="A29" s="10"/>
      <c r="B29" s="6" t="s">
        <v>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7">
        <f t="shared" ref="O29:O33" si="4">SUM(C29:N29)</f>
        <v>0</v>
      </c>
    </row>
    <row r="30" spans="1:15" x14ac:dyDescent="0.3">
      <c r="A30" s="10"/>
      <c r="B30" s="6" t="s">
        <v>21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7">
        <f t="shared" si="4"/>
        <v>0</v>
      </c>
    </row>
    <row r="31" spans="1:15" x14ac:dyDescent="0.3">
      <c r="A31" s="10"/>
      <c r="B31" s="6" t="s">
        <v>10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7">
        <f t="shared" si="4"/>
        <v>0</v>
      </c>
    </row>
    <row r="32" spans="1:15" x14ac:dyDescent="0.3">
      <c r="A32" s="10"/>
      <c r="B32" s="6" t="s">
        <v>7</v>
      </c>
      <c r="C32" s="7">
        <f>SUM(C29:C31)</f>
        <v>0</v>
      </c>
      <c r="D32" s="7">
        <f>SUM(D29:D31)</f>
        <v>0</v>
      </c>
      <c r="E32" s="7">
        <f>SUM(E29:E31)</f>
        <v>0</v>
      </c>
      <c r="F32" s="7">
        <f>SUM(F29:F31)</f>
        <v>0</v>
      </c>
      <c r="G32" s="7">
        <f t="shared" ref="G32:J32" si="5">SUM(G29:G31)</f>
        <v>0</v>
      </c>
      <c r="H32" s="7">
        <f t="shared" si="5"/>
        <v>0</v>
      </c>
      <c r="I32" s="7">
        <f>SUM(I29:I31)</f>
        <v>0</v>
      </c>
      <c r="J32" s="7">
        <f t="shared" si="5"/>
        <v>0</v>
      </c>
      <c r="K32" s="7">
        <f>SUM(K29:K31)</f>
        <v>0</v>
      </c>
      <c r="L32" s="7">
        <f t="shared" ref="L32:N32" si="6">SUM(L29:L31)</f>
        <v>0</v>
      </c>
      <c r="M32" s="7">
        <f t="shared" si="6"/>
        <v>0</v>
      </c>
      <c r="N32" s="7">
        <f t="shared" si="6"/>
        <v>0</v>
      </c>
      <c r="O32" s="7">
        <f t="shared" si="4"/>
        <v>0</v>
      </c>
    </row>
    <row r="33" spans="1:15" ht="15.6" x14ac:dyDescent="0.3">
      <c r="A33" s="10"/>
      <c r="B33" s="8" t="s">
        <v>11</v>
      </c>
      <c r="C33" s="15">
        <f>C28-C32</f>
        <v>0</v>
      </c>
      <c r="D33" s="15">
        <f t="shared" ref="D33:I33" si="7">D28-D32</f>
        <v>0</v>
      </c>
      <c r="E33" s="15">
        <f t="shared" si="7"/>
        <v>0</v>
      </c>
      <c r="F33" s="15">
        <f t="shared" si="7"/>
        <v>0</v>
      </c>
      <c r="G33" s="15">
        <f t="shared" si="7"/>
        <v>0</v>
      </c>
      <c r="H33" s="15">
        <f t="shared" si="7"/>
        <v>0</v>
      </c>
      <c r="I33" s="15">
        <f t="shared" si="7"/>
        <v>0</v>
      </c>
      <c r="J33" s="15">
        <f>J28-J32</f>
        <v>0</v>
      </c>
      <c r="K33" s="15">
        <f>K28-K32</f>
        <v>0</v>
      </c>
      <c r="L33" s="15">
        <f t="shared" ref="L33:M33" si="8">L28-L32</f>
        <v>0</v>
      </c>
      <c r="M33" s="15">
        <f t="shared" si="8"/>
        <v>0</v>
      </c>
      <c r="N33" s="15">
        <f>N28-N32</f>
        <v>0</v>
      </c>
      <c r="O33" s="7">
        <f t="shared" si="4"/>
        <v>0</v>
      </c>
    </row>
    <row r="34" spans="1:15" ht="15.6" x14ac:dyDescent="0.3">
      <c r="B34" s="8" t="s">
        <v>12</v>
      </c>
      <c r="C34" s="15">
        <f t="shared" ref="C34:M34" si="9">IF(ABS(C33)&lt;1,,C33/20%)</f>
        <v>0</v>
      </c>
      <c r="D34" s="15">
        <f t="shared" si="9"/>
        <v>0</v>
      </c>
      <c r="E34" s="15">
        <f t="shared" si="9"/>
        <v>0</v>
      </c>
      <c r="F34" s="15">
        <f t="shared" si="9"/>
        <v>0</v>
      </c>
      <c r="G34" s="15">
        <f t="shared" si="9"/>
        <v>0</v>
      </c>
      <c r="H34" s="15">
        <f t="shared" si="9"/>
        <v>0</v>
      </c>
      <c r="I34" s="15">
        <f t="shared" si="9"/>
        <v>0</v>
      </c>
      <c r="J34" s="15">
        <f t="shared" si="9"/>
        <v>0</v>
      </c>
      <c r="K34" s="15">
        <f t="shared" si="9"/>
        <v>0</v>
      </c>
      <c r="L34" s="15">
        <f t="shared" si="9"/>
        <v>0</v>
      </c>
      <c r="M34" s="15">
        <f t="shared" si="9"/>
        <v>0</v>
      </c>
      <c r="N34" s="15">
        <f>IF(ABS(N33)&lt;1,,N33/20%)</f>
        <v>0</v>
      </c>
      <c r="O34" s="7"/>
    </row>
    <row r="35" spans="1:15" x14ac:dyDescent="0.3">
      <c r="F35" s="30"/>
    </row>
    <row r="37" spans="1:15" ht="15.6" x14ac:dyDescent="0.3">
      <c r="B37" s="22" t="s">
        <v>8</v>
      </c>
      <c r="E37" s="1"/>
    </row>
    <row r="38" spans="1:15" x14ac:dyDescent="0.3">
      <c r="B38" s="13" t="s">
        <v>19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>
        <f>SUM(C38:N38)</f>
        <v>0</v>
      </c>
    </row>
    <row r="39" spans="1:15" x14ac:dyDescent="0.3">
      <c r="B39" s="1" t="s">
        <v>20</v>
      </c>
      <c r="C39" s="32">
        <f t="shared" ref="C39:H39" si="10">C25</f>
        <v>0</v>
      </c>
      <c r="D39" s="32">
        <f t="shared" si="10"/>
        <v>0</v>
      </c>
      <c r="E39" s="32">
        <f t="shared" si="10"/>
        <v>0</v>
      </c>
      <c r="F39" s="32">
        <f t="shared" si="10"/>
        <v>0</v>
      </c>
      <c r="G39" s="32">
        <f t="shared" si="10"/>
        <v>0</v>
      </c>
      <c r="H39" s="32">
        <f t="shared" si="10"/>
        <v>0</v>
      </c>
      <c r="I39" s="32">
        <f>I25</f>
        <v>0</v>
      </c>
      <c r="J39" s="32">
        <f t="shared" ref="J39:N39" si="11">J25</f>
        <v>0</v>
      </c>
      <c r="K39" s="32">
        <f t="shared" si="11"/>
        <v>0</v>
      </c>
      <c r="L39" s="32">
        <f t="shared" si="11"/>
        <v>0</v>
      </c>
      <c r="M39" s="32">
        <v>0</v>
      </c>
      <c r="N39" s="32">
        <f t="shared" si="11"/>
        <v>0</v>
      </c>
      <c r="O39" s="32">
        <f>SUM(C39:N39)</f>
        <v>0</v>
      </c>
    </row>
    <row r="40" spans="1:15" ht="15.6" x14ac:dyDescent="0.3">
      <c r="B40" s="1" t="s">
        <v>13</v>
      </c>
      <c r="C40" s="24">
        <f>C38-C39</f>
        <v>0</v>
      </c>
      <c r="D40" s="24">
        <f t="shared" ref="D40:M40" si="12">D38-D39</f>
        <v>0</v>
      </c>
      <c r="E40" s="24">
        <f t="shared" si="12"/>
        <v>0</v>
      </c>
      <c r="F40" s="24">
        <f t="shared" si="12"/>
        <v>0</v>
      </c>
      <c r="G40" s="24">
        <f t="shared" si="12"/>
        <v>0</v>
      </c>
      <c r="H40" s="24">
        <f t="shared" si="12"/>
        <v>0</v>
      </c>
      <c r="I40" s="24">
        <f t="shared" si="12"/>
        <v>0</v>
      </c>
      <c r="J40" s="24">
        <f t="shared" si="12"/>
        <v>0</v>
      </c>
      <c r="K40" s="24">
        <f t="shared" si="12"/>
        <v>0</v>
      </c>
      <c r="L40" s="24">
        <f t="shared" si="12"/>
        <v>0</v>
      </c>
      <c r="M40" s="24">
        <f t="shared" si="12"/>
        <v>0</v>
      </c>
      <c r="N40" s="24">
        <f>N38-N39</f>
        <v>0</v>
      </c>
      <c r="O40" s="24">
        <f>SUM(C40:N40)</f>
        <v>0</v>
      </c>
    </row>
    <row r="41" spans="1:15" x14ac:dyDescent="0.3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x14ac:dyDescent="0.3">
      <c r="B42" s="13" t="s">
        <v>9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>
        <f>SUM(C42:N42)</f>
        <v>0</v>
      </c>
    </row>
    <row r="43" spans="1:15" x14ac:dyDescent="0.3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3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</sheetData>
  <pageMargins left="0.31496062992125984" right="0.31496062992125984" top="0.15748031496062992" bottom="0.55118110236220474" header="0.11811023622047245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4:P20"/>
  <sheetViews>
    <sheetView workbookViewId="0">
      <selection activeCell="O7" sqref="O7"/>
    </sheetView>
  </sheetViews>
  <sheetFormatPr baseColWidth="10" defaultRowHeight="14.4" x14ac:dyDescent="0.3"/>
  <sheetData>
    <row r="4" spans="6:16" x14ac:dyDescent="0.3">
      <c r="I4">
        <f>413.93+178.5+8.1</f>
        <v>600.53000000000009</v>
      </c>
    </row>
    <row r="5" spans="6:16" x14ac:dyDescent="0.3">
      <c r="I5">
        <f>I4*0.2</f>
        <v>120.10600000000002</v>
      </c>
    </row>
    <row r="6" spans="6:16" x14ac:dyDescent="0.3">
      <c r="O6">
        <f>25/1.2</f>
        <v>20.833333333333336</v>
      </c>
    </row>
    <row r="9" spans="6:16" x14ac:dyDescent="0.3">
      <c r="P9">
        <f>4.17+4.17-2.33-2.33</f>
        <v>3.6799999999999997</v>
      </c>
    </row>
    <row r="12" spans="6:16" x14ac:dyDescent="0.3">
      <c r="K12" t="s">
        <v>17</v>
      </c>
      <c r="L12" t="s">
        <v>18</v>
      </c>
    </row>
    <row r="13" spans="6:16" x14ac:dyDescent="0.3">
      <c r="F13" t="s">
        <v>14</v>
      </c>
      <c r="G13">
        <v>25.01</v>
      </c>
      <c r="K13">
        <v>322.19</v>
      </c>
      <c r="L13">
        <v>72.19</v>
      </c>
    </row>
    <row r="14" spans="6:16" x14ac:dyDescent="0.3">
      <c r="F14" t="s">
        <v>15</v>
      </c>
      <c r="G14">
        <f>G13/1.2</f>
        <v>20.841666666666669</v>
      </c>
      <c r="K14">
        <v>409.52</v>
      </c>
      <c r="L14">
        <v>289.52</v>
      </c>
    </row>
    <row r="15" spans="6:16" ht="21" x14ac:dyDescent="0.4">
      <c r="F15" s="28" t="s">
        <v>16</v>
      </c>
      <c r="G15" s="29">
        <f>G14*0.2</f>
        <v>4.1683333333333339</v>
      </c>
      <c r="K15">
        <v>520.89</v>
      </c>
      <c r="L15">
        <v>454.22</v>
      </c>
    </row>
    <row r="16" spans="6:16" x14ac:dyDescent="0.3">
      <c r="K16">
        <v>188.24</v>
      </c>
      <c r="L16">
        <v>213.24</v>
      </c>
    </row>
    <row r="17" spans="7:13" x14ac:dyDescent="0.3">
      <c r="G17" s="31"/>
      <c r="K17">
        <v>35.69</v>
      </c>
      <c r="L17">
        <v>3.19</v>
      </c>
    </row>
    <row r="20" spans="7:13" ht="21" x14ac:dyDescent="0.4">
      <c r="K20">
        <f t="shared" ref="K20:L20" si="0">SUM(K13:K19)</f>
        <v>1476.53</v>
      </c>
      <c r="L20">
        <f t="shared" si="0"/>
        <v>1032.3600000000001</v>
      </c>
      <c r="M20" s="29">
        <f>K20-L20</f>
        <v>444.16999999999985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TVA EX 2023-2024</vt:lpstr>
      <vt:lpstr>TVA EX 2024-2025</vt:lpstr>
      <vt:lpstr>TVA EX 2025-2026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AP020 AUTOPASSION</dc:creator>
  <cp:lastModifiedBy>Acer</cp:lastModifiedBy>
  <cp:lastPrinted>2025-07-21T11:32:52Z</cp:lastPrinted>
  <dcterms:created xsi:type="dcterms:W3CDTF">2022-07-22T11:56:11Z</dcterms:created>
  <dcterms:modified xsi:type="dcterms:W3CDTF">2025-11-03T07:10:20Z</dcterms:modified>
</cp:coreProperties>
</file>